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y Drive\1.งานสำนักประกันคุณภาพ\1.งาน สกอ\0.สกอ.64\โปรแกรม excel คำนวณคะแนนหลักสูตร 64\"/>
    </mc:Choice>
  </mc:AlternateContent>
  <xr:revisionPtr revIDLastSave="0" documentId="13_ncr:1_{0C1575A0-542A-4718-8F65-F9ACC5D8A570}" xr6:coauthVersionLast="47" xr6:coauthVersionMax="47" xr10:uidLastSave="{00000000-0000-0000-0000-000000000000}"/>
  <bookViews>
    <workbookView xWindow="-120" yWindow="-120" windowWidth="24240" windowHeight="13140" tabRatio="428" xr2:uid="{00000000-000D-0000-FFFF-FFFF00000000}"/>
  </bookViews>
  <sheets>
    <sheet name="เมนูหลัก" sheetId="9" r:id="rId1"/>
    <sheet name="1.1 บันทึกข้อมูล" sheetId="7" r:id="rId2"/>
    <sheet name="1.2 บันทึกข้อมูล 2 ปี ย้อนหลัง" sheetId="10" r:id="rId3"/>
    <sheet name="2.1 Report คะแนนระดับหลักสูตร" sheetId="1" r:id="rId4"/>
    <sheet name="2.2 Report - ตารางคะแนน IPO" sheetId="2" r:id="rId5"/>
    <sheet name="2.3Report ผลคะแนน 3 ปี(แนวโน้ม)" sheetId="11" r:id="rId6"/>
    <sheet name="2.4 Report-กราฟ 3 ปี (แนวโน้ม)" sheetId="12" r:id="rId7"/>
    <sheet name="DataValidation" sheetId="15" state="hidden" r:id="rId8"/>
    <sheet name="ผลคะแนนระดับหลักสูตร(ไม่ผูกสูตร" sheetId="3" state="hidden" r:id="rId9"/>
    <sheet name="หมวด 1-2" sheetId="4" state="hidden" r:id="rId10"/>
    <sheet name="หมวด3-4-5" sheetId="5" state="hidden" r:id="rId11"/>
  </sheets>
  <definedNames>
    <definedName name="_10_คณะ">DataValidation!$A$2:$A$12</definedName>
    <definedName name="aaa">'1.1 บันทึกข้อมูล'!$C$33:$H$34</definedName>
    <definedName name="_xlnm.Print_Area" localSheetId="1">'1.1 บันทึกข้อมูล'!$A$1:$K$98</definedName>
    <definedName name="_xlnm.Print_Area" localSheetId="2">'1.2 บันทึกข้อมูล 2 ปี ย้อนหลัง'!$A$1:$K$56</definedName>
    <definedName name="_xlnm.Print_Area" localSheetId="3">'2.1 Report คะแนนระดับหลักสูตร'!$A$1:$J$56</definedName>
    <definedName name="_xlnm.Print_Area" localSheetId="4">'2.2 Report - ตารางคะแนน IPO'!$B$1:$I$56</definedName>
    <definedName name="_xlnm.Print_Area" localSheetId="5">'2.3Report ผลคะแนน 3 ปี(แนวโน้ม)'!$A$1:$M$56</definedName>
    <definedName name="_xlnm.Print_Area" localSheetId="6">'2.4 Report-กราฟ 3 ปี (แนวโน้ม)'!$A$1:$H$44</definedName>
    <definedName name="_xlnm.Print_Area" localSheetId="8">'ผลคะแนนระดับหลักสูตร(ไม่ผูกสูตร'!$A$1:$D$35</definedName>
    <definedName name="_xlnm.Print_Area" localSheetId="0">เมนูหลัก!$B$1:$O$34</definedName>
    <definedName name="_xlnm.Print_Titles" localSheetId="1">'1.1 บันทึกข้อมูล'!$7:$7</definedName>
    <definedName name="rubic_score">'1.1 บันทึกข้อมูล'!$M$11:$M$15</definedName>
    <definedName name="คณะ" localSheetId="1">'1.1 บันทึกข้อมูล'!$N$16:$N$46</definedName>
    <definedName name="คณะ" localSheetId="2">'1.2 บันทึกข้อมูล 2 ปี ย้อนหลัง'!$N$12:$N$15</definedName>
    <definedName name="คณะ" localSheetId="5">'2.3Report ผลคะแนน 3 ปี(แนวโน้ม)'!$P$12:$P$13</definedName>
    <definedName name="คณะ">'2.1 Report คะแนนระดับหลักสูตร'!$M$12:$M$15</definedName>
    <definedName name="คณะเทคโนโลยีคหกรรมศาสตร์">DataValidation!$D$2:$D$16</definedName>
    <definedName name="คณะเทคโนโลยีสื่อสารมวลชน">DataValidation!$E$2:$E$16</definedName>
    <definedName name="คณะบริหารธุรกิจ">DataValidation!$F$2:$F$16</definedName>
    <definedName name="คณะวิทยาศาสตร์และเทคโนโลยี">DataValidation!$G$2:$G$16</definedName>
    <definedName name="คณะวิศวกรรมศาสตร์">DataValidation!$H$2:$H$16</definedName>
    <definedName name="คณะศิลปศาสตร์">DataValidation!$J$2:$J$16</definedName>
    <definedName name="คณะสถาปัตยกรรมศาสตร์และการออกแบบ">DataValidation!$I$2:$I$16</definedName>
    <definedName name="คณะอุตสาหกรรมสิ่งทอและออกแบบแฟชั่น">DataValidation!$K$2:$K$16</definedName>
    <definedName name="ครุศาสตร์อุตสาหกรรม" localSheetId="2">'1.2 บันทึกข้อมูล 2 ปี ย้อนหลัง'!$O$12:$W$12</definedName>
    <definedName name="ครุศาสตร์อุตสาหกรรม" localSheetId="5">'2.3Report ผลคะแนน 3 ปี(แนวโน้ม)'!$Q$12:$Y$12</definedName>
    <definedName name="ครุศาสตร์อุตสาหกรรม">DataValidation!$C$2:$C$16</definedName>
    <definedName name="เทคโนโลยีคหกรรมศาสตร์" localSheetId="1">'1.1 บันทึกข้อมูล'!$O$46:$W$46</definedName>
    <definedName name="เทคโนโลยีคหกรรมศาสตร์" localSheetId="2">'1.2 บันทึกข้อมูล 2 ปี ย้อนหลัง'!$O$15:$W$15</definedName>
    <definedName name="เทคโนโลยีคหกรรมศาสตร์" localSheetId="5">'2.3Report ผลคะแนน 3 ปี(แนวโน้ม)'!$S$15:$Y$15</definedName>
    <definedName name="เทคโนโลยีคหกรรมศาสตร์">'2.1 Report คะแนนระดับหลักสูตร'!$N$15:$V$15</definedName>
    <definedName name="เทคโนโลยีสื่อสารมวลชน" localSheetId="1">'1.1 บันทึกข้อมูล'!$O$30:$W$30</definedName>
    <definedName name="เทคโนโลยีสื่อสารมวลชน" localSheetId="2">'1.2 บันทึกข้อมูล 2 ปี ย้อนหลัง'!$O$13:$W$13</definedName>
    <definedName name="เทคโนโลยีสื่อสารมวลชน" localSheetId="5">'2.3Report ผลคะแนน 3 ปี(แนวโน้ม)'!$Q$13:$Y$13</definedName>
    <definedName name="เทคโนโลยีสื่อสารมวลชน">'2.1 Report คะแนนระดับหลักสูตร'!$N$13:$V$13</definedName>
    <definedName name="วิทยาลัยการบริหารแห่งรัฐ">DataValidation!$L$2:$L$16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" i="12" l="1"/>
  <c r="J5" i="11"/>
  <c r="I1" i="7"/>
  <c r="F6" i="12" s="1"/>
  <c r="Q13" i="9"/>
  <c r="Q23" i="9"/>
  <c r="Q20" i="9"/>
  <c r="Q10" i="9"/>
  <c r="I29" i="7"/>
  <c r="I83" i="7"/>
  <c r="B3" i="2" l="1"/>
  <c r="C38" i="2" s="1"/>
  <c r="C39" i="2" s="1"/>
  <c r="C49" i="2"/>
  <c r="A1" i="11"/>
  <c r="I7" i="11"/>
  <c r="J7" i="11"/>
  <c r="A1" i="10"/>
  <c r="I7" i="10"/>
  <c r="J10" i="2"/>
  <c r="J7" i="10"/>
  <c r="K7" i="11"/>
  <c r="AE9" i="7"/>
  <c r="A1" i="1"/>
  <c r="D6" i="12"/>
  <c r="AI1" i="7"/>
  <c r="E6" i="12"/>
  <c r="B3" i="11"/>
  <c r="B2" i="12" s="1"/>
  <c r="B5" i="11"/>
  <c r="H6" i="2"/>
  <c r="C6" i="2"/>
  <c r="C4" i="2"/>
  <c r="G5" i="10"/>
  <c r="B5" i="10"/>
  <c r="B3" i="10"/>
  <c r="I9" i="1"/>
  <c r="H35" i="7"/>
  <c r="G35" i="7"/>
  <c r="F35" i="7"/>
  <c r="E35" i="7"/>
  <c r="D35" i="7"/>
  <c r="C35" i="7"/>
  <c r="I28" i="7" l="1"/>
  <c r="J28" i="7" l="1"/>
  <c r="J16" i="7"/>
  <c r="I15" i="10"/>
  <c r="J15" i="10"/>
  <c r="I9" i="2"/>
  <c r="A4" i="12" l="1"/>
  <c r="A2" i="12"/>
  <c r="L9" i="2" l="1"/>
  <c r="E4" i="12"/>
  <c r="B4" i="12"/>
  <c r="I37" i="11" l="1"/>
  <c r="J37" i="11"/>
  <c r="I31" i="11"/>
  <c r="J31" i="11"/>
  <c r="I32" i="11"/>
  <c r="J32" i="11"/>
  <c r="I33" i="11"/>
  <c r="J33" i="11"/>
  <c r="I34" i="11"/>
  <c r="J34" i="11"/>
  <c r="I22" i="11"/>
  <c r="J22" i="11"/>
  <c r="I24" i="11"/>
  <c r="J24" i="11"/>
  <c r="I25" i="11"/>
  <c r="J25" i="11"/>
  <c r="I26" i="11"/>
  <c r="J26" i="11"/>
  <c r="I27" i="11"/>
  <c r="J27" i="11"/>
  <c r="I28" i="11"/>
  <c r="J28" i="11"/>
  <c r="I17" i="11"/>
  <c r="J17" i="11"/>
  <c r="I18" i="11"/>
  <c r="J18" i="11"/>
  <c r="I19" i="11"/>
  <c r="J19" i="11"/>
  <c r="I11" i="11"/>
  <c r="J11" i="11"/>
  <c r="I12" i="11"/>
  <c r="J12" i="11"/>
  <c r="I13" i="11"/>
  <c r="J13" i="11"/>
  <c r="I14" i="11"/>
  <c r="J14" i="11"/>
  <c r="I9" i="11"/>
  <c r="M39" i="11" s="1"/>
  <c r="J9" i="11"/>
  <c r="M14" i="11"/>
  <c r="K14" i="10"/>
  <c r="M27" i="11"/>
  <c r="M13" i="11"/>
  <c r="M12" i="11"/>
  <c r="H5" i="1"/>
  <c r="B5" i="1"/>
  <c r="B3" i="1"/>
  <c r="I37" i="1"/>
  <c r="K37" i="11" s="1"/>
  <c r="I33" i="1"/>
  <c r="K33" i="11" s="1"/>
  <c r="I32" i="1"/>
  <c r="I31" i="1"/>
  <c r="K31" i="11" s="1"/>
  <c r="I28" i="1"/>
  <c r="K28" i="11" s="1"/>
  <c r="I22" i="1"/>
  <c r="K22" i="11" s="1"/>
  <c r="I19" i="1"/>
  <c r="K19" i="11" s="1"/>
  <c r="I18" i="1"/>
  <c r="K18" i="11" s="1"/>
  <c r="I17" i="1"/>
  <c r="K17" i="11" s="1"/>
  <c r="I93" i="7"/>
  <c r="I78" i="7"/>
  <c r="I67" i="7"/>
  <c r="I61" i="7"/>
  <c r="I56" i="7" s="1"/>
  <c r="I24" i="1" s="1"/>
  <c r="K24" i="11" s="1"/>
  <c r="H75" i="7"/>
  <c r="G75" i="7"/>
  <c r="F75" i="7"/>
  <c r="E75" i="7"/>
  <c r="D75" i="7"/>
  <c r="C75" i="7"/>
  <c r="H43" i="7"/>
  <c r="G43" i="7"/>
  <c r="F43" i="7"/>
  <c r="E43" i="7"/>
  <c r="D43" i="7"/>
  <c r="C43" i="7"/>
  <c r="I15" i="7"/>
  <c r="K32" i="11" l="1"/>
  <c r="J11" i="7"/>
  <c r="I76" i="7"/>
  <c r="M9" i="11"/>
  <c r="K9" i="11"/>
  <c r="C9" i="2"/>
  <c r="J90" i="7"/>
  <c r="I62" i="7"/>
  <c r="I25" i="1" s="1"/>
  <c r="K25" i="11" s="1"/>
  <c r="I12" i="1"/>
  <c r="I36" i="7"/>
  <c r="I37" i="7" s="1"/>
  <c r="J30" i="7" s="1"/>
  <c r="I44" i="7"/>
  <c r="J38" i="10"/>
  <c r="J38" i="11" s="1"/>
  <c r="E11" i="12" s="1"/>
  <c r="J35" i="10"/>
  <c r="J35" i="11" s="1"/>
  <c r="E10" i="12" s="1"/>
  <c r="J23" i="10"/>
  <c r="J20" i="10"/>
  <c r="J20" i="11" s="1"/>
  <c r="E8" i="12" s="1"/>
  <c r="J15" i="11"/>
  <c r="E7" i="12" s="1"/>
  <c r="K39" i="10"/>
  <c r="I38" i="10"/>
  <c r="I38" i="11" s="1"/>
  <c r="D11" i="12" s="1"/>
  <c r="I35" i="10"/>
  <c r="I35" i="11" s="1"/>
  <c r="D10" i="12" s="1"/>
  <c r="K27" i="10"/>
  <c r="I23" i="10"/>
  <c r="I20" i="10"/>
  <c r="I20" i="11" s="1"/>
  <c r="D8" i="12" s="1"/>
  <c r="I15" i="11"/>
  <c r="D7" i="12" s="1"/>
  <c r="K13" i="10"/>
  <c r="K12" i="10"/>
  <c r="K9" i="10"/>
  <c r="I11" i="1" l="1"/>
  <c r="K11" i="11" s="1"/>
  <c r="I77" i="7"/>
  <c r="I68" i="7" s="1"/>
  <c r="I26" i="1" s="1"/>
  <c r="K26" i="11" s="1"/>
  <c r="I34" i="1"/>
  <c r="J94" i="7"/>
  <c r="I27" i="1"/>
  <c r="K27" i="11" s="1"/>
  <c r="I13" i="1"/>
  <c r="K13" i="11" s="1"/>
  <c r="I29" i="10"/>
  <c r="I29" i="11" s="1"/>
  <c r="D9" i="12" s="1"/>
  <c r="I23" i="11"/>
  <c r="J29" i="10"/>
  <c r="J29" i="11" s="1"/>
  <c r="E9" i="12" s="1"/>
  <c r="J23" i="11"/>
  <c r="K12" i="11"/>
  <c r="J39" i="10"/>
  <c r="J39" i="11" s="1"/>
  <c r="E12" i="12" s="1"/>
  <c r="I45" i="7"/>
  <c r="J38" i="7" s="1"/>
  <c r="I14" i="1" s="1"/>
  <c r="K14" i="11" s="1"/>
  <c r="I39" i="10"/>
  <c r="I39" i="11" s="1"/>
  <c r="D12" i="12" s="1"/>
  <c r="J54" i="7" l="1"/>
  <c r="I23" i="1" s="1"/>
  <c r="I39" i="1" s="1"/>
  <c r="K34" i="11"/>
  <c r="F13" i="2"/>
  <c r="J46" i="7"/>
  <c r="G10" i="2"/>
  <c r="K16" i="7"/>
  <c r="J15" i="7"/>
  <c r="K98" i="7"/>
  <c r="J97" i="7"/>
  <c r="K9" i="7"/>
  <c r="J85" i="7" l="1"/>
  <c r="K23" i="11"/>
  <c r="I29" i="1"/>
  <c r="K29" i="11" s="1"/>
  <c r="F9" i="12" s="1"/>
  <c r="I15" i="1"/>
  <c r="K15" i="11" l="1"/>
  <c r="F7" i="12" s="1"/>
  <c r="H10" i="2"/>
  <c r="I10" i="2" s="1"/>
  <c r="I38" i="1" l="1"/>
  <c r="K38" i="11" s="1"/>
  <c r="F11" i="12" s="1"/>
  <c r="L10" i="2"/>
  <c r="G15" i="2" l="1"/>
  <c r="G16" i="2" s="1"/>
  <c r="C2" i="2" l="1"/>
  <c r="J12" i="1" l="1"/>
  <c r="J9" i="1" l="1"/>
  <c r="E13" i="2"/>
  <c r="F15" i="2"/>
  <c r="F16" i="2" s="1"/>
  <c r="F14" i="2"/>
  <c r="I35" i="1"/>
  <c r="J39" i="1"/>
  <c r="H13" i="2" l="1"/>
  <c r="K35" i="11"/>
  <c r="F10" i="12" s="1"/>
  <c r="H14" i="2"/>
  <c r="L14" i="2" s="1"/>
  <c r="E12" i="2"/>
  <c r="H12" i="2"/>
  <c r="L12" i="2" s="1"/>
  <c r="I13" i="2" l="1"/>
  <c r="L13" i="2"/>
  <c r="I14" i="2"/>
  <c r="I12" i="2"/>
  <c r="N10" i="2"/>
  <c r="P13" i="2"/>
  <c r="P12" i="2"/>
  <c r="P11" i="2"/>
  <c r="P10" i="2"/>
  <c r="N14" i="2"/>
  <c r="O13" i="2"/>
  <c r="O12" i="2"/>
  <c r="O14" i="2"/>
  <c r="J12" i="2" l="1"/>
  <c r="N12" i="2"/>
  <c r="O16" i="2" l="1"/>
  <c r="O10" i="2" l="1"/>
  <c r="O11" i="2"/>
  <c r="N11" i="2"/>
  <c r="P14" i="2" l="1"/>
  <c r="P16" i="2"/>
  <c r="J98" i="7" l="1"/>
  <c r="J51" i="7"/>
  <c r="E15" i="2"/>
  <c r="N16" i="2" l="1"/>
  <c r="E16" i="2"/>
  <c r="I20" i="1"/>
  <c r="E11" i="2"/>
  <c r="N13" i="2" s="1"/>
  <c r="H15" i="2" l="1"/>
  <c r="K39" i="11"/>
  <c r="F12" i="12" s="1"/>
  <c r="H11" i="2"/>
  <c r="K20" i="11"/>
  <c r="F8" i="12" s="1"/>
  <c r="J13" i="2"/>
  <c r="I11" i="2" l="1"/>
  <c r="L11" i="2"/>
  <c r="I15" i="2"/>
  <c r="L1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P-Live b</author>
  </authors>
  <commentList>
    <comment ref="B3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P-Live b:</t>
        </r>
        <r>
          <rPr>
            <sz val="9"/>
            <color indexed="81"/>
            <rFont val="Tahoma"/>
            <family val="2"/>
          </rPr>
          <t xml:space="preserve">
Version 6
1. ตัวชี้วัด 2.2 ป.ตรี - เพิ่มตารางกรอกข้อมูลภาวะมีงานทำให้ตรงเล่ม มคอ.7
2.  ตัวชี้วัด 2.2 ป.โท - แก้ไข sum ผลงานฯ บัณฑิต
3.  ตัวชี้วัด 2.2 ป.เอก - แก้ไขคำผิด ป.โท เป็น ป.เอก
4. Sheet บันทึก 2ปีย้อนหลัง เพิ่ม ตัวเลือกผ่านที่หายไป
5. Sheet IPO แก้ไข คำนวณ Average เกิน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P-QA</author>
  </authors>
  <commentList>
    <comment ref="P30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P-QA: ยุบรวม 3 หลักสูตร ปี 59</t>
        </r>
        <r>
          <rPr>
            <sz val="9"/>
            <color indexed="81"/>
            <rFont val="Tahoma"/>
            <family val="2"/>
          </rPr>
          <t xml:space="preserve">
เทคโนโลยีบัณฑิต สาขาวิชาเทคโนโลยีการโทรทัศน์และวิทยุกระจายเสียง
เทคโนโลยีบัณฑิต สาขาวิชาเทคโนโลยีการโฆษณาและประชาสัมพันธ์
เทคโนโลยีบัณฑิต สาขาวิชาเทคโนโลยีมัลติมีเดีย
</t>
        </r>
      </text>
    </comment>
    <comment ref="P38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P-QA: ยุบรวม 3 หลักสูตร ปี 59</t>
        </r>
        <r>
          <rPr>
            <sz val="9"/>
            <color indexed="81"/>
            <rFont val="Tahoma"/>
            <family val="2"/>
          </rPr>
          <t xml:space="preserve">
เทคโนโลยีบัณฑิต สาขาวิชาเทคโนโลยีการโทรทัศน์และวิทยุกระจายเสียง
เทคโนโลยีบัณฑิต สาขาวิชาเทคโนโลยีการโฆษณาและประชาสัมพันธ์
เทคโนโลยีบัณฑิต สาขาวิชาเทคโนโลยีมัลติมีเดีย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P-QA</author>
  </authors>
  <commentList>
    <comment ref="P1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P-QA: ยุบรวม 3 หลักสูตร ปี 59</t>
        </r>
        <r>
          <rPr>
            <sz val="9"/>
            <color indexed="81"/>
            <rFont val="Tahoma"/>
            <family val="2"/>
          </rPr>
          <t xml:space="preserve">
เทคโนโลยีบัณฑิต สาขาวิชาเทคโนโลยีการโทรทัศน์และวิทยุกระจายเสียง
เทคโนโลยีบัณฑิต สาขาวิชาเทคโนโลยีการโฆษณาและประชาสัมพันธ์
เทคโนโลยีบัณฑิต สาขาวิชาเทคโนโลยีมัลติมีเดีย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P-QA</author>
  </authors>
  <commentList>
    <comment ref="O13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P-QA: ยุบรวม 3 หลักสูตร ปี 59</t>
        </r>
        <r>
          <rPr>
            <sz val="9"/>
            <color indexed="81"/>
            <rFont val="Tahoma"/>
            <family val="2"/>
          </rPr>
          <t xml:space="preserve">
เทคโนโลยีบัณฑิต สาขาวิชาเทคโนโลยีการโทรทัศน์และวิทยุกระจายเสียง
เทคโนโลยีบัณฑิต สาขาวิชาเทคโนโลยีการโฆษณาและประชาสัมพันธ์
เทคโนโลยีบัณฑิต สาขาวิชาเทคโนโลยีมัลติมีเดีย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G10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 xml:space="preserve">ค่าเฉลี่ยตัวบ่งชี้ 2.1, 2.2
</t>
        </r>
      </text>
    </comment>
    <comment ref="E1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 xml:space="preserve">ค่าเฉลี่ยตัวบ่งชี้ 3.1, 3.2, 3.3
</t>
        </r>
      </text>
    </comment>
    <comment ref="E12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ค่าเฉลี่ยตัวบ่งชี้ 4.1, 4.2, 4.3</t>
        </r>
      </text>
    </comment>
    <comment ref="E13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ตัวบ่งชี้ 5.1</t>
        </r>
      </text>
    </comment>
    <comment ref="F13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ค่าเฉลี่ยตัวบ่งชี้ 5.2, 5.3, 5.4</t>
        </r>
      </text>
    </comment>
    <comment ref="F14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 xml:space="preserve">ตัวบ่งชี้ 6.1
</t>
        </r>
      </text>
    </comment>
    <comment ref="E15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ค่าเฉลี่ยตัวบ่งชี้ 3.1, 3.2, 3.3, 4.1, 4.2, 4.3, 5.1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5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ค่าเฉลี่ยตัวบ่งชี้ 5.2, 5.3, 5.4, 6.1</t>
        </r>
      </text>
    </comment>
    <comment ref="G15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>ค่าเฉลี่ยตัวบ่งชี้ 2.1, 2.2</t>
        </r>
      </text>
    </comment>
    <comment ref="H15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 xml:space="preserve">คะแนนเฉลี่ย 13 ตัวบ่งชี้
</t>
        </r>
      </text>
    </comment>
  </commentList>
</comments>
</file>

<file path=xl/sharedStrings.xml><?xml version="1.0" encoding="utf-8"?>
<sst xmlns="http://schemas.openxmlformats.org/spreadsheetml/2006/main" count="545" uniqueCount="294">
  <si>
    <t>องค์ประกอบที่ 1 : การกำกับมาตรฐาน</t>
  </si>
  <si>
    <t>คะแนน</t>
  </si>
  <si>
    <t>หมายเหตุ</t>
  </si>
  <si>
    <t>องค์ประกอบที่ 2 : บัณฑิต</t>
  </si>
  <si>
    <t>-</t>
  </si>
  <si>
    <t>คะแนนเฉลี่ยองค์ประกอบที่ 2</t>
  </si>
  <si>
    <t>คะแนนเฉลี่ยองค์ประกอบที่ 3</t>
  </si>
  <si>
    <t>คะแนนเฉลี่ยองค์ประกอบที่ 4</t>
  </si>
  <si>
    <t>องค์ประกอบที่ 5 : หลักสูตรการเรียนการสอน การประเมินผู้เรียน</t>
  </si>
  <si>
    <t>คะแนนเฉลี่ยองค์ประกอบที่ 5</t>
  </si>
  <si>
    <t>องค์ประกอบที่ 6 : สิ่งสนับสนุนการเรียนรู้</t>
  </si>
  <si>
    <t>6.1. สิ่งสนับสนุนการเรียนรู้ (P)</t>
  </si>
  <si>
    <t>คะแนนเฉลี่ยองค์ประกอบที่ 6</t>
  </si>
  <si>
    <t>คะแนนเฉลี่ยของผลการประเมินองค์ประกอบที่ 2 - 6 (รวม 13 ตัวบ่งชี้)</t>
  </si>
  <si>
    <t>องค์ ประกอบที่</t>
  </si>
  <si>
    <t>คะแนนผ่าน</t>
  </si>
  <si>
    <t>จำนวนตัวบ่งชี้</t>
  </si>
  <si>
    <t>I</t>
  </si>
  <si>
    <t>P</t>
  </si>
  <si>
    <t>O</t>
  </si>
  <si>
    <t>คะแนนเฉลี่ย</t>
  </si>
  <si>
    <t>ผลการประเมิน</t>
  </si>
  <si>
    <t>คะแนนเฉลี่ยของทุกตัวบ่งชี้ใน องค์ประกอบที่ 2 - 6</t>
  </si>
  <si>
    <t>รวม</t>
  </si>
  <si>
    <t>- ร้อยละของอาจารย์ประจําหลักสูตรที่ดํารงตําแหน่งทางวิชาการ</t>
  </si>
  <si>
    <r>
      <t>องค์ประกอบที่ 4</t>
    </r>
    <r>
      <rPr>
        <sz val="14"/>
        <color theme="1"/>
        <rFont val="TH Sarabun New"/>
        <family val="2"/>
      </rPr>
      <t xml:space="preserve"> : </t>
    </r>
    <r>
      <rPr>
        <b/>
        <sz val="14"/>
        <color theme="1"/>
        <rFont val="TH Sarabun New"/>
        <family val="2"/>
      </rPr>
      <t>อาจารย์</t>
    </r>
  </si>
  <si>
    <t>องค์ประกอบที่ 3</t>
  </si>
  <si>
    <t>องค์ประกอบที่ 2</t>
  </si>
  <si>
    <t>องค์ประกอบที่ 4</t>
  </si>
  <si>
    <t>องค์ประกอบที่ 5</t>
  </si>
  <si>
    <t>องค์ประกอบที่ 6</t>
  </si>
  <si>
    <t>5.4. ผลการดำเนินงานหลักสูตรตามกรอบมาตรฐานคุณวุฒิระดับอุดมศึกษาแห่งชาติ (P)</t>
  </si>
  <si>
    <t>5.3. การประเมินผู้เรียน (P)</t>
  </si>
  <si>
    <t>5.2. การวางระบบผู้สอนและกระบวนการเรียนการสอน (P)</t>
  </si>
  <si>
    <t>5.1. สาระของรายวิชาในหลักสูตร (P)</t>
  </si>
  <si>
    <t>4.3. ผลที่เกิดกับอาจารย์ (P)</t>
  </si>
  <si>
    <t>4.2. คุณภาพอาจารย์ (I)</t>
  </si>
  <si>
    <t>4.1 การบริหารและพัฒนาอาจารย์ (P)</t>
  </si>
  <si>
    <t>3.3. ผลที่เกิดกับนักศึกษา (O)</t>
  </si>
  <si>
    <t>3.2. การส่งเสริมและพัฒนานักศึกษา (P)</t>
  </si>
  <si>
    <t>3.1. ระบบการรับนักศึกษา (P)</t>
  </si>
  <si>
    <t>2.1 คุณภาพบัณฑิตตามกรอบมาตรฐานคุณวุฒิระดับอุดมศึกษาแห่งชาติ) (O)</t>
  </si>
  <si>
    <t>1.1 ผลการบริหารจัดการหลักสูตรโดยรวม (O)</t>
  </si>
  <si>
    <t>ไม่ผ่านการประเมิน</t>
  </si>
  <si>
    <t>ผ่านการประเมิน</t>
  </si>
  <si>
    <t>- ผลงานทางวิชาการของอาจารย์ประจําหลักสูตร</t>
  </si>
  <si>
    <t>- ร้อยละของอาจารย์ประจําหลักสูตรที่มีคุณวุฒิปริญญาเอก</t>
  </si>
  <si>
    <t>องค์ประกอบที่ 3 : นักศึกษา</t>
  </si>
  <si>
    <r>
      <t>2.2 ร้อยละของบัณฑิต</t>
    </r>
    <r>
      <rPr>
        <b/>
        <u/>
        <sz val="14"/>
        <color theme="1"/>
        <rFont val="TH Sarabun New"/>
        <family val="2"/>
      </rPr>
      <t>ปริญญาตรี</t>
    </r>
    <r>
      <rPr>
        <sz val="14"/>
        <color theme="1"/>
        <rFont val="TH Sarabun New"/>
        <family val="2"/>
      </rPr>
      <t>ที่ได้งานทําหรือประกอบอาชีพอิสระภายใน 1 ปี (O)</t>
    </r>
  </si>
  <si>
    <r>
      <t>2.2 ผลงานของนักศึกษาและผู้สำเร็จการศึกษาในระดับ</t>
    </r>
    <r>
      <rPr>
        <b/>
        <u/>
        <sz val="14"/>
        <color theme="1"/>
        <rFont val="TH Sarabun New"/>
        <family val="2"/>
      </rPr>
      <t>ปริญญาโท/เอก</t>
    </r>
    <r>
      <rPr>
        <sz val="14"/>
        <color theme="1"/>
        <rFont val="TH Sarabun New"/>
        <family val="2"/>
      </rPr>
      <t>ที่ได้รับการตีพิมพ์เผยแพร่ (O)</t>
    </r>
  </si>
  <si>
    <t>เหตุผลที่ไม่ผ่านการประเมิน</t>
  </si>
  <si>
    <t>สูตรนับตัวอักษร</t>
  </si>
  <si>
    <t>หลักสูตร :</t>
  </si>
  <si>
    <t>ระดับ :</t>
  </si>
  <si>
    <t>ปริญญาตรี</t>
  </si>
  <si>
    <t>ปริญญาโท</t>
  </si>
  <si>
    <t>ปริญญาเอก</t>
  </si>
  <si>
    <t>ป. บัณฑิต</t>
  </si>
  <si>
    <t>คณะ :</t>
  </si>
  <si>
    <t>ครุศาสตร์อุตสาหกรรม</t>
  </si>
  <si>
    <t>เทคโนโลยีสื่อสารมวลชน</t>
  </si>
  <si>
    <t>เทคโนโลยีคหกรรมศาสตร์</t>
  </si>
  <si>
    <t>บริหารธุรกิจ</t>
  </si>
  <si>
    <t>วิทยาศาสตร์และเทคโนโลยี</t>
  </si>
  <si>
    <t>วิศวกรรมศาสตร์</t>
  </si>
  <si>
    <t>ศิลปศาสตร์</t>
  </si>
  <si>
    <t>สถาปัตยกรรมศาสตร์และการออกแบบ</t>
  </si>
  <si>
    <t>อุตสาหกรรมสิ่งทอและออกแบบแฟชั่น</t>
  </si>
  <si>
    <t xml:space="preserve"> </t>
  </si>
  <si>
    <t>องค์ประกอบและตัวบ่งชี้</t>
  </si>
  <si>
    <t>หลักสูตรป.ตรี/ป.บันฑิต/ป.โท ให้ใส่ ขีด (-)</t>
  </si>
  <si>
    <t>หลักสูตรป.ตรี/ป.บันฑิตให้ใส่ ขีด (-)</t>
  </si>
  <si>
    <t>หลักสูตรป.โท/เอกไม่ประเมินให้ใส่ ขีด (-)</t>
  </si>
  <si>
    <r>
      <t>- จํานวนบทความของอาจารย์ประจํา</t>
    </r>
    <r>
      <rPr>
        <u/>
        <sz val="14"/>
        <color theme="1"/>
        <rFont val="TH Sarabun New"/>
        <family val="2"/>
      </rPr>
      <t>หลักสูตรปริญญาเอก</t>
    </r>
    <r>
      <rPr>
        <sz val="14"/>
        <color theme="1"/>
        <rFont val="TH Sarabun New"/>
        <family val="2"/>
      </rPr>
      <t>ที่ได้รับการอ้างอิง ในฐานข้อมูล TCI และ Scopus ต่อ จํานวนอาจารย์ประจําหลักสูตร</t>
    </r>
  </si>
  <si>
    <t xml:space="preserve">หลักสูตร.......................................................................  </t>
  </si>
  <si>
    <t>ระดับ .......................................</t>
  </si>
  <si>
    <t xml:space="preserve">คณะ ............................................................................... </t>
  </si>
  <si>
    <t>- ร้อยละของอาจารย์ประจําหลักสูตร/ผู้รับผิดชอบหลักสูตรที่มีคุณวุฒิปริญญาเอก</t>
  </si>
  <si>
    <t>- ร้อยละของอาจารย์ประจําหลักสูตร/ผู้รับผิดชอบหลักสูตรที่ดํารงตําแหน่งทางวิชาการ</t>
  </si>
  <si>
    <t>- ผลงานทางวิชาการของอาจารย์ประจําหลักสูตร/ผู้รับผิดชอบหลักสูตร</t>
  </si>
  <si>
    <t>- จํานวนบทความของอาจารย์ประจําหลักสูตร/ผู้รับผิดชอบหลักสูตรปริญญาเอกที่ได้รับการอ้างอิง ในฐานข้อมูล TCI และ Scopus ต่อ จํานวนอาจารย์ประจําหลักสูตร</t>
  </si>
  <si>
    <t>1.1 การบริหารจัดการหลักสูตรตามเกณฑ์มาตรฐานหลักสูตรที่กำหนดโดย สกอ.</t>
  </si>
  <si>
    <t>วิศวกรรมเครื่องกล (หลักสูตรปรับปรุง พ.ศ. 2556)</t>
  </si>
  <si>
    <t xml:space="preserve">วิศวกรรมไฟฟ้า (หลักสูตรปรับปรุง พ.ศ. 2556) </t>
  </si>
  <si>
    <t>วิศวกรรมไฟฟ้า (ต่อเนื่อง) (หลักสูตรปรับปรุง พ.ศ. 2556)</t>
  </si>
  <si>
    <t>วิศวกรรมอุตสาหการ (ต่อเนื่อง) (หลักสูตรปรับปรุง พ.ศ. 2556)</t>
  </si>
  <si>
    <t>วิชาชีพครู (หลักสูตรปรับปรุง พ.ศ. 2557)</t>
  </si>
  <si>
    <t>การสื่อสารการตลาด (หลักสูตรปรับปรุง พ.ศ. 2558)</t>
  </si>
  <si>
    <t>เทคโนโลยีสื่อสารมวลชน (หลักสูตรปรับปรุง พ.ศ. 2560)*</t>
  </si>
  <si>
    <t>คหกรรมศาสตร์ (หลักสูตรปรับปรุง พ.ศ. 2560)</t>
  </si>
  <si>
    <t>ออกแบบแฟชั่นผ้าและเครื่องแต่งกาย (หลักสูตรปรับปรุง พ.ศ. 2560)</t>
  </si>
  <si>
    <t>อาหารและโภชนาการ (หลักสูตรปรับปรุง พ.ศ. 2560)</t>
  </si>
  <si>
    <t>อุตสาหกรรมการบริการอาหาร (หลักสูตรปรับปรุง พ.ศ. 2560)</t>
  </si>
  <si>
    <t>การบริหารธุรกิจคหกรรมศาสตร์ (หลักสูตรปรับปรุง พ.ศ. 2560)</t>
  </si>
  <si>
    <t xml:space="preserve">การบริหารธุรกิจคหกรรมศาสตร์ (ต่อเนื่อง) (หลักสูตรใหม่ พ.ศ. 2560)     </t>
  </si>
  <si>
    <t>อาหารและโภชนาการ (ต่อเนื่อง) (หลักสูตรใหม่ พ.ศ. 2560)</t>
  </si>
  <si>
    <t>วิทยาศาสตร์และเทคโนโลยีการอาหาร (หลักสูตรปรับปรุง พ.ศ. 2560)</t>
  </si>
  <si>
    <t>เทคโนโลยีการจัดการสินค้าแฟชั่น (หลักสูตรปรับปรุง พ.ศ. 2555)</t>
  </si>
  <si>
    <t>คณะ</t>
  </si>
  <si>
    <t>หลักสูตร</t>
  </si>
  <si>
    <t>ตารางบันทึกคะแนนผลการดำเนินงานตัวบ่งชี้ประกันคุณภาพภายใน ระดับหลักสูตร ปีการศึกษา………………..</t>
  </si>
  <si>
    <t>ตารางการวิเคราะห์คุณภาพการศึกษาภายในระดับหลักสูตร (IPO) ปีการศึกษา …………</t>
  </si>
  <si>
    <r>
      <t>2.2 ร้อยละของบัณฑิต</t>
    </r>
    <r>
      <rPr>
        <b/>
        <u/>
        <sz val="14"/>
        <color theme="1"/>
        <rFont val="Angsana New"/>
        <family val="1"/>
      </rPr>
      <t>ปริญญาตรี</t>
    </r>
    <r>
      <rPr>
        <sz val="14"/>
        <color theme="1"/>
        <rFont val="Angsana New"/>
        <family val="1"/>
      </rPr>
      <t>ที่ได้งานทําหรือประกอบอาชีพอิสระภายใน 1 ปี (O)</t>
    </r>
  </si>
  <si>
    <r>
      <t>องค์ประกอบที่ 4</t>
    </r>
    <r>
      <rPr>
        <sz val="14"/>
        <color theme="1"/>
        <rFont val="Angsana New"/>
        <family val="1"/>
      </rPr>
      <t xml:space="preserve"> : </t>
    </r>
    <r>
      <rPr>
        <b/>
        <sz val="14"/>
        <color theme="1"/>
        <rFont val="Angsana New"/>
        <family val="1"/>
      </rPr>
      <t>อาจารย์</t>
    </r>
  </si>
  <si>
    <t>หมวดที่ 1 ข้อมูลทั่วไป</t>
  </si>
  <si>
    <t>หมวดที่ 2 อาจารย์</t>
  </si>
  <si>
    <t>ตัวบ่งชี้ 4.1:การบริหารและพัฒนาอาจารย์</t>
  </si>
  <si>
    <t>ตัวบ่งชี้ 4.2:คุณภาพอาจารย์</t>
  </si>
  <si>
    <t>ตัวบ่งชี้ 4.3:ผลที่เกิดกับอาจารย์</t>
  </si>
  <si>
    <t>ตัวบ่งชี้ 1.1:การบริหารจัดการหลักสูตรตามเกณฑ์มาตรฐานหลักสูตรที่กำหนดโดย สกอ.</t>
  </si>
  <si>
    <t> Input</t>
  </si>
  <si>
    <t>อาจารย์ผู้รับผิดชอบหลักสูตร</t>
  </si>
  <si>
    <t>อาจารย์ประจำหลักสูตร</t>
  </si>
  <si>
    <t>อาจารย์ผู้สอน</t>
  </si>
  <si>
    <t>สถานที่จัดการเรียนการสอน</t>
  </si>
  <si>
    <t>อาจารย์ประจำหลักสูตรที่มีวุฒิปริญญาเอก</t>
  </si>
  <si>
    <t>อาจารย์ที่มีตำแหน่งทางวิชาการ</t>
  </si>
  <si>
    <t>อาจารย์ผลงานวิชาการ/งานสร้างสรรค์</t>
  </si>
  <si>
    <t>หมวดที่ 3 นักศึกษาและบัณฑิต</t>
  </si>
  <si>
    <t>ข้อมูลนักศึกษา</t>
  </si>
  <si>
    <t>จำนวนผู้สำเร็จการศึกษา</t>
  </si>
  <si>
    <t>ข้อมูลภาวะการมีงานทำของบัณฑิต</t>
  </si>
  <si>
    <t> ประเมินตัวบ่งชี้</t>
  </si>
  <si>
    <t>ตัวบ่งชี้ 2.1 คุณภาพบัณฑิตตามกรอบมาตรฐานคุณวุฒิ ระดับอุดมศึกษาแห่งชาติ</t>
  </si>
  <si>
    <t>ตัวบ่งชี้ 2.2 ร้อยละของบัณฑิตปริญญาตรีที่ได้งานทำหรือประกอบอาชีพอิสระภายใน 1 ปี</t>
  </si>
  <si>
    <t>ตัวบ่งชี้ 3.1:การรับนักศึกษา</t>
  </si>
  <si>
    <t>ตัวบ่งชี้ 3.2:การส่งเสริมและพัฒนานักศึกษา</t>
  </si>
  <si>
    <t>ตัวบ่งชี้ 3.3:ผลที่เกิดกับนักศึกษา</t>
  </si>
  <si>
    <t>ตัวบ่งชี้ 3.1 3.2 3.3</t>
  </si>
  <si>
    <t>หมวดที่ 4 ข้อมูลสรุปราย</t>
  </si>
  <si>
    <t>ข้อมูลรายวิชา</t>
  </si>
  <si>
    <t>ระบุสถานะรายวิชา</t>
  </si>
  <si>
    <t>สรุปผลรายวิชาที่เปิดสอน</t>
  </si>
  <si>
    <t>การวิเคราะห์รายวิชาที่มีผลการเรียนไม่ปกติ</t>
  </si>
  <si>
    <t>รายวิชาที่ไม่ได้เปิดสอน</t>
  </si>
  <si>
    <t>รายวิชาที่สอนเนื้อหาไม่ครบ</t>
  </si>
  <si>
    <t>รายวิชาที่มีการประเมินคุณภาพการสอน และแผนการปรับปรุงจากผลการประเมิน</t>
  </si>
  <si>
    <t>ประสิทธิผลของกลยุทธ์การสอน</t>
  </si>
  <si>
    <t>การปฐมนิเทศอาจารยใหม่</t>
  </si>
  <si>
    <t>กิจกรรมการพัฒนาวิชาชีพของอาจารย์และบุคลากรสายสนับสนุน</t>
  </si>
  <si>
    <t>ระดับความพึงพอใจของนักศึกษาปีสุดท้าย/ผู้ใช้บัณฑิต</t>
  </si>
  <si>
    <t>ตัวบ่งชี้ 5.1:สาระของรายวิชาในหลักสูตร</t>
  </si>
  <si>
    <t>ตัวบ่งชี้ 5.2:การวางระบบผู้สอนและกระบวนการจัดการเรียนการสอน</t>
  </si>
  <si>
    <t>ตัวบ่งชี้ 5.3:การประเมินผู้เรียน</t>
  </si>
  <si>
    <t>ตัวบ่งชี้ 5.4:ผลการดำเนินงานหลักสูตรตามกรอบมาตรฐานคุณวุฒิระดับอุเมศึกษาแห่งชาติ</t>
  </si>
  <si>
    <t>หมวดที่ 5 การบริหารหลักสูตร</t>
  </si>
  <si>
    <t>การบริหารหลักสูตร</t>
  </si>
  <si>
    <t>จำนวนผลงานทางวิชาการ</t>
  </si>
  <si>
    <t xml:space="preserve">จำนวนผลงานสร้างสรรค์ </t>
  </si>
  <si>
    <t>ผลรวมถ่วงน้ำหนักของผลงานที่ตีพิมพ์หรือเผยแพร่ของนักศึกษาและผู้สำเร็จการศึกษาระดับปริญญาโท</t>
  </si>
  <si>
    <t>จำนวนผู้สำเร็จการศึกษาระดับปริญญาโททั้งหมด</t>
  </si>
  <si>
    <t xml:space="preserve">จำนวนอาจารย์ประจำหลักสูตรที่มีคุณวุฒิปริญญาเอก </t>
  </si>
  <si>
    <t>หลักสูตรระดับปริญญาตรี ที่กำหนดให้เป็นคะแนนเต็ม 5 = ร้อยละ 60 ขึ้นไป</t>
  </si>
  <si>
    <t>หลักสูตรระดับปริญญาโท ที่กำหนดให้เป็นคะแนนเต็ม 5 = ร้อยละ 60 ขึ้นไป</t>
  </si>
  <si>
    <t>หลักสูตรระดับปริญญาเอก ที่กำหนดให้เป็นคะแนนเต็ม 5 = ร้อยละ 60 ขึ้นไป</t>
  </si>
  <si>
    <t>หลักสูตรระดับปริญญาตรี ที่กำหนดให้เป็นคะแนนเต็ม 5 = ร้อยละ 20 ขึ้นไป</t>
  </si>
  <si>
    <t>หลักสูตรระดับปริญญาเอก ที่กำหนดให้เป็นคะแนนเต็ม 5 = ร้อยละ 100 ขึ้นไป</t>
  </si>
  <si>
    <t xml:space="preserve">  จำนวนอาจารย์ประจำหลักสูตรทั้งหมด</t>
  </si>
  <si>
    <t>หลักสูตรระดับปริญญาโท ที่กำหนดให้เป็นคะแนนเต็ม 5 = ร้อยละ 80 ขึ้นไป</t>
  </si>
  <si>
    <t>หลักสูตรระดับปริญญาโท ที่กำหนดให้เป็นคะแนนเต็ม 5 = ร้อยละ 40 ขึ้นไป</t>
  </si>
  <si>
    <t>ผลรวมถ่วงน้ำหนักของผลงานวิชาการของอาจารย์ประจำหลักสูตร</t>
  </si>
  <si>
    <t>กลุ่มสาขาวิชาวิทยาศาสตร์และเทคโนโลยี กำหนดให้เป็นคะแนนเต็ม 5 = 2.5 ขึ้นไป</t>
  </si>
  <si>
    <t>กลุ่มสาขาวิชาวิทยาศาสตร์สุขภาพ กำหนดให้เป็นคะแนนเต็ม 5 = 3.0 ขึ้นไป</t>
  </si>
  <si>
    <t>กลุ่มสาขาวิชามนุษยศาสตร์และสังคมศาสตร กำหนดให้เป็นคะแนนเต็ม 5 = 0.25 ขึ้นไป</t>
  </si>
  <si>
    <t>จำนวนบทความที่ได้รับการอ้างอิง</t>
  </si>
  <si>
    <t>อัตราส่วนจำนวนบทความที่ได้รับการอ้างอิงต่อจำนวนอาจารย์ประจำหลักสูตร</t>
  </si>
  <si>
    <t>จำนวนข้อที่ต้องดำเนินการในปีนี้ </t>
  </si>
  <si>
    <t>จำนวนข้อที่ดำเนินการได้จริง </t>
  </si>
  <si>
    <t>ค่าร้อยละของอาจารย์ประจำหลักสูตรที่ดำรงตำแหน่งทางวิชาการ (%)</t>
  </si>
  <si>
    <t>ค่าร้อยละของผลรวมถ่วงน้ำหนักของผลงานที่ตีพิมพ์เผยแพร่ต่อผู้สำเร็จการศึกษา (%)</t>
  </si>
  <si>
    <t>ค่าร้อยละของอาจารย์ประจำหลักสูตรที่มีวุฒิปริญญาเอก (%)</t>
  </si>
  <si>
    <t>มีการดำเนินงานร้อยละ (%)</t>
  </si>
  <si>
    <t>จำนวนอาจารย์ประจำหลักสูตรที่ดำรงตำแหน่งทางวิชาการ (ผศ.+รศ.+ศ.)</t>
  </si>
  <si>
    <t>จำนวนบัณฑิตที่รับการประเมินจากผู้ใช้บัณฑิตจะต้องไม่น้อยกว่าร้อยละ 20 ของจำนวนบัณฑิต ที่สำเร็จการศึกษา</t>
  </si>
  <si>
    <t>จำนวนบัณฑิตที่ได้รับการประเมินทั้งหมด </t>
  </si>
  <si>
    <t>จำนวนบัณฑิตที่ตอบแบบสำรวจจะต้องไม่น้อยกว่าร้อยละ 70 ของจำนวนบัณฑิตที่สำเร็จการศึกษา (%)</t>
  </si>
  <si>
    <t>ไม่รับการประเมินให้ใส่ขีด " - "</t>
  </si>
  <si>
    <t>ค่าร้อยละของบัณฑิตปริญญาตรีที่ได้งานทำหรือประกอบอาชีพอิสระภายใน 1 ปี (%)</t>
  </si>
  <si>
    <t>จำนวนบัณฑิต ที่สำเร็จการศึกษาทั้งหมด</t>
  </si>
  <si>
    <t>จำนวนผลงาน \ ค่าน้ำหนัก</t>
  </si>
  <si>
    <r>
      <t>2.2 ร้อยละของบัณฑิต</t>
    </r>
    <r>
      <rPr>
        <b/>
        <u/>
        <sz val="14"/>
        <color theme="0"/>
        <rFont val="Angsana New"/>
        <family val="1"/>
      </rPr>
      <t>ปริญญาตรี</t>
    </r>
    <r>
      <rPr>
        <b/>
        <sz val="14"/>
        <color theme="0"/>
        <rFont val="Angsana New"/>
        <family val="1"/>
      </rPr>
      <t>ที่ได้งานทําหรือประกอบอาชีพอิสระภายใน 1 ปี (O)</t>
    </r>
  </si>
  <si>
    <r>
      <t>2.2 ผลงานของนักศึกษาและผู้สำเร็จการศึกษาในระดับ</t>
    </r>
    <r>
      <rPr>
        <b/>
        <u/>
        <sz val="14"/>
        <color theme="0"/>
        <rFont val="Angsana New"/>
        <family val="1"/>
      </rPr>
      <t>ปริญญาโท</t>
    </r>
    <r>
      <rPr>
        <b/>
        <sz val="14"/>
        <color theme="0"/>
        <rFont val="Angsana New"/>
        <family val="1"/>
      </rPr>
      <t>ที่ได้รับการตีพิมพ์เผยแพร่ (O)</t>
    </r>
  </si>
  <si>
    <r>
      <t>2.2 ผลงานของนักศึกษาและผู้สำเร็จการศึกษาในระดับ</t>
    </r>
    <r>
      <rPr>
        <b/>
        <u/>
        <sz val="14"/>
        <color theme="0"/>
        <rFont val="Angsana New"/>
        <family val="1"/>
      </rPr>
      <t>ปริญญาเอก</t>
    </r>
    <r>
      <rPr>
        <b/>
        <sz val="14"/>
        <color theme="0"/>
        <rFont val="Angsana New"/>
        <family val="1"/>
      </rPr>
      <t>ที่ได้รับการตีพิมพ์เผยแพร่ (O)</t>
    </r>
  </si>
  <si>
    <r>
      <t xml:space="preserve">2.2 ผลงานของนักศึกษาและผู้สำเร็จการศึกษาในระดับ </t>
    </r>
    <r>
      <rPr>
        <b/>
        <u/>
        <sz val="14"/>
        <color theme="1"/>
        <rFont val="Angsana New"/>
        <family val="1"/>
      </rPr>
      <t xml:space="preserve">ปริญญาโท </t>
    </r>
    <r>
      <rPr>
        <sz val="14"/>
        <color theme="1"/>
        <rFont val="Angsana New"/>
        <family val="1"/>
      </rPr>
      <t>ที่ได้รับการตีพิมพ์เผยแพร่ (O)</t>
    </r>
  </si>
  <si>
    <r>
      <t xml:space="preserve">2.2 ผลงานของนักศึกษาและผู้สำเร็จการศึกษาในระดับ </t>
    </r>
    <r>
      <rPr>
        <b/>
        <u/>
        <sz val="14"/>
        <color theme="1"/>
        <rFont val="Angsana New"/>
        <family val="1"/>
      </rPr>
      <t xml:space="preserve">ปริญญาเอก </t>
    </r>
    <r>
      <rPr>
        <sz val="14"/>
        <color theme="1"/>
        <rFont val="Angsana New"/>
        <family val="1"/>
      </rPr>
      <t>ที่ได้รับการตีพิมพ์เผยแพร่ (O)</t>
    </r>
  </si>
  <si>
    <t>แนวโน้ม</t>
  </si>
  <si>
    <t>คะแนนเฉลี่ยองค์ประกอบที่ 2 - 6</t>
  </si>
  <si>
    <t>สีเหลือง = คำนวณอัตโนมัติ ( Auto-calculate)</t>
  </si>
  <si>
    <t>สีเขียว  = บันทึกข้อมูล</t>
  </si>
  <si>
    <t>ขั้นตอนที่ 2 :  กดเพื่อดู Report ข้อ 2.1, 2.2, 2.3 และ 2.4</t>
  </si>
  <si>
    <t>ติดต่อสอบถามปัญหา/ข้อเสอนแนะ</t>
  </si>
  <si>
    <t>เบอร์โทร 6604</t>
  </si>
  <si>
    <t>คะแนนเฉลี่ย (องค์ประกอบ 2-6)</t>
  </si>
  <si>
    <t xml:space="preserve">นายวรวุฒิ  บุญกล่ำ สำนักปะกันคุณภาพ </t>
  </si>
  <si>
    <t>1. จำนวนบัณฑิตทั้งหมด</t>
  </si>
  <si>
    <t>2. จำนวนบัณฑิตระดับปริญญาตรีที่ตอบแบบสำรวจเรื่องการมีงานทำภายใน 1 ปี หลังสำเร็จการศึกษา</t>
  </si>
  <si>
    <t>3. จำนวนบัณฑิตระดับปริญญาตรีที่ได้งานทำภายใน 1 ปี หลังสำเร็จการศึกษา (ไม่นับรวมผู้ประกอบอาชีพอิสระ)</t>
  </si>
  <si>
    <t xml:space="preserve"> - ไม่ตรงสาขาที่เรียน</t>
  </si>
  <si>
    <t xml:space="preserve"> - ตรงสาขาที่เรียน</t>
  </si>
  <si>
    <t>4. จำนวนบัณฑิตระดับปริญญาตรีที่ประกอบอาชีพอิสระ</t>
  </si>
  <si>
    <t>5. จำนวนผู้สำเร็จการศึกษาระดับปริญญาตรีที่มีงานทำก่อนเข้าศึกษา</t>
  </si>
  <si>
    <t>6. จำนวนบัณฑิตระดับปริญญาตรีที่ศึกษาต่อระดับบัณฑิตศึกษา</t>
  </si>
  <si>
    <t>7. จำนวนบัณฑิตระดับปริญญาตรีที่อุปสมบท</t>
  </si>
  <si>
    <t>8. จำนวนบัณฑิตระดับปริญญาตรีที่เกณฑ์ทหาร</t>
  </si>
  <si>
    <t>9. จำนวนบัณฑิตระดับปริญญาตรีที่มีกิจการของตนเองทีมีรายได้ประจำอยู่แล้ว</t>
  </si>
  <si>
    <t>จำนวนผู้สำเร็จการศึกษาระดับปริญญาเอกทั้งหมด</t>
  </si>
  <si>
    <t>ค่าเฉลี่ยคะแนนประเมินบัณฑิตแต่ละด้านจากสถานประกอบการ ทั้ง 6 ด้าน</t>
  </si>
  <si>
    <t>(ให้เลือกเกณฑ์ ที่กำหนดให้เป็นคะแนน เต็ม 5)</t>
  </si>
  <si>
    <t>(กรณีไม่มีผลงานให้ใส่ 0 )</t>
  </si>
  <si>
    <t>- ร้อยละของอาจารย์ประจําหลักสูตร/ผู้รับผิดชอบหลักสูตรที่มีดำรงตำแหน่งทางวิชาการ</t>
  </si>
  <si>
    <r>
      <t xml:space="preserve">หมายเหตุ  </t>
    </r>
    <r>
      <rPr>
        <sz val="16"/>
        <color theme="1"/>
        <rFont val="Angsana New"/>
        <family val="1"/>
      </rPr>
      <t>ในประเด็นตัวบ่งชี้ที่ 3.3 และ 4.3 เป็นผลลัพธ์ของกระบวนการย่อย</t>
    </r>
  </si>
  <si>
    <r>
      <t xml:space="preserve">บันทึกข้อมูลคะแนนการประเมินคุณภาพการศึกษาภายใน </t>
    </r>
    <r>
      <rPr>
        <b/>
        <u/>
        <sz val="18"/>
        <color theme="1"/>
        <rFont val="Angsana New"/>
        <family val="1"/>
      </rPr>
      <t>ระดับหลักสูตร</t>
    </r>
    <r>
      <rPr>
        <b/>
        <sz val="18"/>
        <color theme="1"/>
        <rFont val="Angsana New"/>
        <family val="1"/>
      </rPr>
      <t xml:space="preserve"> ปีการศึกษา </t>
    </r>
  </si>
  <si>
    <t>องค์ประกอบ 2-6</t>
  </si>
  <si>
    <t>2.3 รายงานผลคะแนนประเมินตนเองเปรียบเทียบ 3 ปี (แนวโน้ม)</t>
  </si>
  <si>
    <t>2.4 กราฟรายงานผลคะแนนประเมินตนเองเปรียบเทียบ 3 ปี (แนวโน้ม)</t>
  </si>
  <si>
    <t xml:space="preserve">แบบฟอร์มคำนวณคะแนนประเมินตนเอง ระดับหลักสูตร ประจำปีการศึกษา </t>
  </si>
  <si>
    <t>ขั้นตอนที่ 1 :</t>
  </si>
  <si>
    <t xml:space="preserve">                  </t>
  </si>
  <si>
    <t>• บันทึกข้อมูล ข้อ 1.2 ข้อมูลคะแนนประเมินฯ 2 ปีย้อนหลัง</t>
  </si>
  <si>
    <t>• บันทึกข้อมูล ข้อ 1.1 ข้อมูลผลดดำเนินงานประจำปี</t>
  </si>
  <si>
    <t>ครุศาสตร์อุตสาหกรรมบัณฑิต สาขาคอมพิวเตอร์และอิเล็กทรอนิกส์อัจฉริยะ (หลักสูตรปรับปรุง พ.ศ. 2564)</t>
  </si>
  <si>
    <t>10 คณะ</t>
  </si>
  <si>
    <t>คณะเทคโนโลยีคหกรรมศาสตร์</t>
  </si>
  <si>
    <t>คณะเทคโนโลยีสื่อสารมวลชน</t>
  </si>
  <si>
    <t>คณะบริหารธุรกิจ</t>
  </si>
  <si>
    <t>คณะวิทยาศาสตร์และเทคโนโลยี</t>
  </si>
  <si>
    <t>คณะวิศวกรรมศาสตร์</t>
  </si>
  <si>
    <t>คณะสถาปัตยกรรมศาสตร์และการออกแบบ</t>
  </si>
  <si>
    <t>คณะศิลปศาสตร์</t>
  </si>
  <si>
    <t>คณะอุตสาหกรรมสิ่งทอและออกแบบแฟชั่น</t>
  </si>
  <si>
    <t>วิทยาลัยการบริหารแห่งรัฐ</t>
  </si>
  <si>
    <t>ปรัชญาดุษฏีบัณฑิต สาขาคหกรรมศาสตร์ (หลักสูตรใหม่ พ.ศ. 2563)</t>
  </si>
  <si>
    <t>เทคโนโลยีบัณฑิต สาขาเทคโนโลยีสื่อสารมวลชน (หลักสูตรปรับปรุง พ.ศ. 2560)</t>
  </si>
  <si>
    <t>บริหารธุรกิจดุษฎีบัณฑิต (หลักสูตรปรับปรุง พ.ศ. 2562)</t>
  </si>
  <si>
    <t>วิทยาศาสตรบัณฑิต สาขาวิทยาการคอมพิวเตอร์ (หลักสูตรปรับปรุง พ.ศ. 2561)</t>
  </si>
  <si>
    <t>วิศวกรรมศาสตรดุษฎีบัณฑิต สาขาวิศวกรรมการจัดการอุตสาหกรรมเพื่อความยั่งยืน (หลักสูตรใหม่ พ.ศ. 2561)</t>
  </si>
  <si>
    <t>เทคโนโลยีบัณฑิต สาขาการออกแบบผลิตภัณฑ์อุตสาหกรรม (หลักสูตรปรับปรุง พ.ศ. 2561)</t>
  </si>
  <si>
    <t>ศิลปศาสตรบัณฑิต สาขาภาษาไทยประยุกต์ (หลักสูตรปรับปรุง พ.ศ. 2561)</t>
  </si>
  <si>
    <t>เทคโนโลยีบัณฑิต สาขาเทคโนโลยีเสื้อผ้า (หลักสูตรปรับปรุง พ.ศ. 2560)</t>
  </si>
  <si>
    <t>ปรัชญาดุษฎีบัณฑิต สาขาการบริหารแห่งรัฐ (หลักสูตรใหม่ พ.ศ. 2564)</t>
  </si>
  <si>
    <t>ครุศาสตร์อุตสาหกรรมบัณฑิต สาขาเครื่องกล (หลักสูตรปรับปรุง พ.ศ. 2562)</t>
  </si>
  <si>
    <t>คหกรรมศาสตรมหาบัณฑิต สาขาคหกรรมศาสตร์ (หลักสูตรปรับปรุง พ.ศ. 2560)</t>
  </si>
  <si>
    <t>บริหารธุรกิจมหาบัณฑิต (หลักสูตรปรับปรุง พ.ศ. 2564)</t>
  </si>
  <si>
    <t>วิทยาศาสตรบัณฑิต สาขาวิทยาศาสตร์และเทคโนโลยีสิ่งแวดล้อม (หลักสูตรปรับปรุง พ.ศ. 2561)</t>
  </si>
  <si>
    <t>ปรัชญาดุษฎีบัณฑิต สาขาวิศวกรรมไฟฟ้า (หลักสูตรใหม่ พ.ศ. 2562)</t>
  </si>
  <si>
    <t>เทคโนโลยีบัณฑิต สาขาการออกแบบบรรจุภัณฑ์และการพิมพ์ (หลักสูตรปรับปรุง พ.ศ. 2561)</t>
  </si>
  <si>
    <t>ศิลปศาสตรบัณฑิต สาขาการท่องเที่ยว (หลักสูตรปรับปรุง พ.ศ. 2561)</t>
  </si>
  <si>
    <t>เทคโนโลยีบัณฑิต สาขานวัตกรรมและเทคโนโลยีสิ่งทอ (หลักสูตรปรับปรุง พ.ศ. 2560)</t>
  </si>
  <si>
    <t>รัฐประศาสนศาสตรมหาบัณฑิต (หลักสูตรใหม่ พ.ศ. 2564)</t>
  </si>
  <si>
    <t>ครุศาสตร์อุตสาหกรรมบัณฑิต สาขาอุตสาหการ (หลักสูตรปรับปรุง พ.ศ. 2562)</t>
  </si>
  <si>
    <t>คหกรรมศาสตรบัณฑิต สาขาออกแบบแฟชั่นผ้าและเครื่องแต่งกาย (หลักสูตรปรับปรุง พ.ศ. 2560)</t>
  </si>
  <si>
    <t>บัญชีบัณฑิต (หลักสูตรปรับปรุง พ.ศ. 2560)</t>
  </si>
  <si>
    <t>วิทยาศาสตรบัณฑิต สาขาวัสดุศาสตร์อุตสาหกรรม (หลักสูตรปรับปรุง พ.ศ. 2562)</t>
  </si>
  <si>
    <t>วิศวกรรมศาสตรมหาบัณฑิต สาขาวิศวกรรมไฟฟ้า (หลักสูตรปรับปรุง พ.ศ. 2561)</t>
  </si>
  <si>
    <t>สถาปัตยกรรมศาสตรบัณฑิต สาขาสถาปัตยกรรม (หลักสูตรปรับปรุง พ.ศ. 2560)</t>
  </si>
  <si>
    <t>ศิลปศาสตรบัณฑิต สาขาการโรงแรม (หลักสูตรปรับปรุง พ.ศ. 2561)</t>
  </si>
  <si>
    <t>เทคโนโลยีบัณฑิต สาขาออกแบบแฟชั่นและสิ่งทอ (หลักสูตรปรับปรุง พ.ศ. 2560)</t>
  </si>
  <si>
    <t>อุตสาหกรรมศาสตรบัณฑิต สาขาวิศวกรรมไฟฟ้า (ต่อเนื่อง) (หลักสูตรปรับปรุง พ.ศ. 2561)</t>
  </si>
  <si>
    <t>คหกรรมศาสตรบัณฑิต สาขาอุตสาหกรรมการบริการอาหาร (หลักสูตรปรับปรุง พ.ศ. 2560)</t>
  </si>
  <si>
    <t>บริหารธุรกิจบัณฑิต สาขาภาษาอังกฤษธุรกิจ (หลักสูตรปรับปรุง พ.ศ. 2555)</t>
  </si>
  <si>
    <t>วิทยาศาสตรบัณฑิต สาขาวิทยาการข้อมูลและเทคโนโลยีสารสนเทศ (หลักสูตรใหม่ พ.ศ. 2562)</t>
  </si>
  <si>
    <t>วิศวกรรมศาสตรมหาบัณฑิต สาขาวิศวกรรมเครื่องกล (หลักสูตรใหม่ พ.ศ. 2559)</t>
  </si>
  <si>
    <t>ศิลปศาสตรบัณฑิต สาขาภาษาอังกฤษเพื่อการสื่อสารสากล (หลักสูตรปรับปรุง พ.ศ. 2561)</t>
  </si>
  <si>
    <t>อุตสาหกรรมศาสตรบัณฑิต สาขาวิศวกรรมอุตสาหการ (ต่อเนื่อง) (หลักสูตรปรับปรุง พ.ศ. 2561)</t>
  </si>
  <si>
    <t>คหกรรมศาสตรบัณฑิต สาขาอาหารและโภชนาการ (หลักสูตรปรับปรุง พ.ศ. 2560)</t>
  </si>
  <si>
    <t>บริหารธุรกิจบัณฑิต สาขาระบบสารสนเทศ (หลักสูตรปรับปรุง พ.ศ. 2561)</t>
  </si>
  <si>
    <t>วิศวกรรมศาสตรมหาบัณฑิต สาขาวิศวกรรมการจัดการอุตสาหกรรมเพื่อความยั่งยืน (หลักสูตรปรับปรุง พ.ศ. 2564)</t>
  </si>
  <si>
    <t>การท่องเที่ยว (ต่อเนื่อง) (หลักสูตรใหม่ พ.ศ. 2564)</t>
  </si>
  <si>
    <t>อุตสาหกรรมศาสตรบัณฑิต สาขาวิศวกรรมเครื่องกล (ต่อเนื่อง) (หลักสูตรปรับปรุง พ.ศ. 2561)</t>
  </si>
  <si>
    <t>คหกรรมศาสตรบัณฑิต สาขาการบริหารธุรกิจคหกรรมศาสตร์ (หลักสูตรปรับปรุง พ.ศ. 2560)</t>
  </si>
  <si>
    <t>บริหารธุรกิจบัณฑิต สาขาการจัดการ (หลักสูตรปรับปรุง พ.ศ. 2560)</t>
  </si>
  <si>
    <t>วิศวกรรมศาสตรบัณฑิต สาขาวิศวกรรมไฟฟ้า (หลักสูตรปรับปรุง พ.ศ. 2561)</t>
  </si>
  <si>
    <t>ประกาศนียบัตรบัณฑิต สาขาวิชาชีพครู (หลักสูตรปรับปรุง พ.ศ. 2562)</t>
  </si>
  <si>
    <t>คหกรรมศาสตรบัณฑิต สาขาการบริหารธุรกิจคหกรรมศาสตร์ (ต่อเนื่อง) (หลักสูตรใหม่ พ.ศ. 2560)</t>
  </si>
  <si>
    <t>บริหารธุรกิจบัณฑิต สาขาการตลาด (หลักสูตรปรับปรุง พ.ศ. 2560)</t>
  </si>
  <si>
    <t>วิศวกรรมศาสตรบัณฑิต สาขาวิศวกรรมเครื่องมือและแม่พิมพ์ (หลักสูตรปรับปรุง พ.ศ. 2561)</t>
  </si>
  <si>
    <t>ครุศาสตร์อุตสาหกรรมบัณฑิต สาขานวัตกรรมและเทคโนโลยีอุตสาหกรรม (หลักสูตรใหม่ พ.ศ. 2564)</t>
  </si>
  <si>
    <t>คหกรรมศาสตรบัณฑิต สาขาอาหารและโภชนาการ (ต่อเนื่อง) (หลักสูตรใหม่ พ.ศ. 2560)</t>
  </si>
  <si>
    <t>บริหารธุรกิจบัณฑิต สาขาการเงิน (หลักสูตรปรับปรุง พ.ศ. 2560)</t>
  </si>
  <si>
    <t>วิศวกรรมศาสตรบัณฑิต สาขาวิศวกรรมโยธา (หลักสูตรปรับปรุง พ.ศ. 2559)</t>
  </si>
  <si>
    <t>วิทยาศาสตรบัณฑิต สาขาวิทยาศาสตร์และเทคโนโลยีการอาหาร (หลักสูตรปรับปรุง พ.ศ. 2560)</t>
  </si>
  <si>
    <t>บริหารธุรกิจบัณฑิต สาขาธุรกิจระหว่างประเทศ (หลักสูตรนานาชาติ) (หลักสูตรปรับปรุง พ.ศ. 2561)</t>
  </si>
  <si>
    <t>วิศวกรรมศาสตรบัณฑิต สาขาวิศวกรรมเครื่องกล (หลักสูตรปรับปรุง พ.ศ. 2560)</t>
  </si>
  <si>
    <t>วิทยาศาสตรบัณฑิต สาขาการวิเคราะห์ข้อมูลเชิงธุรกิจ (หลักสูตรใหม่ พ.ศ. 2562)</t>
  </si>
  <si>
    <t>วิศวกรรมศาสตรบัณฑิต สาขาวิศวกรรมอุตสาหการ (หลักสูตรปรับปรุง พ.ศ. 2560)</t>
  </si>
  <si>
    <t>วิศวกรรมศาสตรบัณฑิต สาขาวิศวกรรมคอมพิวเตอร์ (หลักสูตรปรับปรุง พ.ศ. 2560)</t>
  </si>
  <si>
    <t>วิศวกรรมศาสตรบัณฑิต สาขาวิศวกรรมอิเล็กทรอนิกส์และโทรคมนาคม (หลักสูตรปรับปรุง พ.ศ. 2560)</t>
  </si>
  <si>
    <t>วิศวกรรมศาสตรบัณฑิต สาขาวิศวกรรมเมคคาทรอนิกส์และระบบการผลิตอัตโนมัติ(หลักสูตรปรับปรุง พ.ศ. 2560)</t>
  </si>
  <si>
    <t>อุตสาหกรรมศาสตรบัณฑิต สาขาวิศวกรรมการผลิตเครื่องประดับ (หลักสูตรปรับปรุง พ.ศ. 2560)</t>
  </si>
  <si>
    <t>อุตสาหกรรมศาสตรบัณฑิต สาขาเทคโนโลยีวิศวกรรมนวัตกรรมเพื่อความยั่งยืน (ต่อเนื่อง)(หลักสูตรใหม่ พ.ศ. 2559)</t>
  </si>
  <si>
    <t>คณะ         :</t>
  </si>
  <si>
    <t>ผ่าน</t>
  </si>
  <si>
    <t>Version 7</t>
  </si>
  <si>
    <t>…....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</si>
</sst>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8">
    <font>
      <sz val="11"/>
      <color theme="1"/>
      <name val="Tahoma"/>
      <family val="2"/>
      <charset val="22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color theme="1"/>
      <name val="TH Sarabun New"/>
      <family val="2"/>
    </font>
    <font>
      <sz val="14"/>
      <color theme="1"/>
      <name val="TH Sarabun New"/>
      <family val="2"/>
    </font>
    <font>
      <b/>
      <sz val="16"/>
      <color theme="1"/>
      <name val="TH Sarabun New"/>
      <family val="2"/>
    </font>
    <font>
      <sz val="14"/>
      <color rgb="FF002060"/>
      <name val="TH Sarabun New"/>
      <family val="2"/>
    </font>
    <font>
      <b/>
      <u/>
      <sz val="14"/>
      <color theme="1"/>
      <name val="TH Sarabun New"/>
      <family val="2"/>
    </font>
    <font>
      <sz val="11"/>
      <color rgb="FF9C6500"/>
      <name val="Tahoma"/>
      <family val="2"/>
      <charset val="222"/>
      <scheme val="minor"/>
    </font>
    <font>
      <sz val="12"/>
      <color rgb="FF002060"/>
      <name val="TH Sarabun New"/>
      <family val="2"/>
    </font>
    <font>
      <sz val="14"/>
      <color theme="0"/>
      <name val="TH Sarabun New"/>
      <family val="2"/>
    </font>
    <font>
      <sz val="14"/>
      <name val="TH Sarabun New"/>
      <family val="2"/>
    </font>
    <font>
      <sz val="12"/>
      <color theme="1"/>
      <name val="TH Sarabun New"/>
      <family val="2"/>
    </font>
    <font>
      <sz val="14"/>
      <color theme="1"/>
      <name val="TH SarabunPSK"/>
      <family val="2"/>
    </font>
    <font>
      <sz val="11"/>
      <color rgb="FF006100"/>
      <name val="Tahoma"/>
      <family val="2"/>
      <charset val="222"/>
      <scheme val="minor"/>
    </font>
    <font>
      <u/>
      <sz val="14"/>
      <color theme="1"/>
      <name val="TH Sarabun New"/>
      <family val="2"/>
    </font>
    <font>
      <i/>
      <sz val="10"/>
      <color rgb="FF002060"/>
      <name val="TH Sarabun New"/>
      <family val="2"/>
    </font>
    <font>
      <b/>
      <sz val="14"/>
      <color theme="1"/>
      <name val="Angsana New"/>
      <family val="1"/>
    </font>
    <font>
      <sz val="14"/>
      <color theme="1"/>
      <name val="Angsana New"/>
      <family val="1"/>
    </font>
    <font>
      <b/>
      <i/>
      <sz val="11"/>
      <color rgb="FF002060"/>
      <name val="Angsana New"/>
      <family val="1"/>
    </font>
    <font>
      <sz val="14"/>
      <name val="Angsana New"/>
      <family val="1"/>
    </font>
    <font>
      <sz val="14"/>
      <color rgb="FF002060"/>
      <name val="Angsana New"/>
      <family val="1"/>
    </font>
    <font>
      <b/>
      <u/>
      <sz val="14"/>
      <color theme="1"/>
      <name val="Angsana New"/>
      <family val="1"/>
    </font>
    <font>
      <b/>
      <i/>
      <sz val="10"/>
      <color rgb="FF002060"/>
      <name val="Angsana New"/>
      <family val="1"/>
    </font>
    <font>
      <b/>
      <sz val="14"/>
      <color rgb="FFFF0000"/>
      <name val="Angsana New"/>
      <family val="1"/>
    </font>
    <font>
      <u/>
      <sz val="11"/>
      <color theme="10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sz val="12"/>
      <color theme="1"/>
      <name val="Angsana New"/>
      <family val="1"/>
    </font>
    <font>
      <sz val="11"/>
      <color rgb="FFFF0000"/>
      <name val="Angsana New"/>
      <family val="1"/>
    </font>
    <font>
      <sz val="11"/>
      <color rgb="FF9C6500"/>
      <name val="Angsana New"/>
      <family val="1"/>
    </font>
    <font>
      <sz val="11"/>
      <color theme="1"/>
      <name val="Angsana New"/>
      <family val="1"/>
    </font>
    <font>
      <sz val="14"/>
      <color rgb="FFFF0000"/>
      <name val="Angsana New"/>
      <family val="1"/>
    </font>
    <font>
      <b/>
      <sz val="11"/>
      <color theme="1"/>
      <name val="Angsana New"/>
      <family val="1"/>
    </font>
    <font>
      <sz val="14"/>
      <color theme="0"/>
      <name val="Angsana New"/>
      <family val="1"/>
    </font>
    <font>
      <sz val="16"/>
      <color theme="1"/>
      <name val="Angsana New"/>
      <family val="1"/>
    </font>
    <font>
      <i/>
      <u/>
      <sz val="14"/>
      <color rgb="FFFF0000"/>
      <name val="Angsana New"/>
      <family val="1"/>
    </font>
    <font>
      <b/>
      <sz val="14"/>
      <color theme="0"/>
      <name val="Angsana New"/>
      <family val="1"/>
    </font>
    <font>
      <b/>
      <i/>
      <sz val="11"/>
      <color theme="0"/>
      <name val="Angsana New"/>
      <family val="1"/>
    </font>
    <font>
      <b/>
      <u/>
      <sz val="14"/>
      <color theme="0"/>
      <name val="Angsana New"/>
      <family val="1"/>
    </font>
    <font>
      <b/>
      <sz val="12"/>
      <color theme="0"/>
      <name val="Angsana New"/>
      <family val="1"/>
    </font>
    <font>
      <b/>
      <sz val="16"/>
      <color theme="1"/>
      <name val="Angsana New"/>
      <family val="1"/>
    </font>
    <font>
      <b/>
      <sz val="14"/>
      <color theme="0"/>
      <name val="Tahoma"/>
      <family val="2"/>
    </font>
    <font>
      <sz val="10"/>
      <color rgb="FFFF0000"/>
      <name val="Tahoma"/>
      <family val="2"/>
      <charset val="222"/>
      <scheme val="minor"/>
    </font>
    <font>
      <u/>
      <sz val="11"/>
      <color theme="1"/>
      <name val="Tahoma"/>
      <family val="2"/>
      <charset val="222"/>
      <scheme val="minor"/>
    </font>
    <font>
      <b/>
      <sz val="18"/>
      <color theme="1"/>
      <name val="Angsana New"/>
      <family val="1"/>
    </font>
    <font>
      <b/>
      <u/>
      <sz val="18"/>
      <color theme="1"/>
      <name val="Angsana New"/>
      <family val="1"/>
    </font>
    <font>
      <b/>
      <sz val="16"/>
      <color rgb="FFFF0000"/>
      <name val="Angsana New"/>
      <family val="1"/>
    </font>
    <font>
      <b/>
      <sz val="11"/>
      <color theme="0"/>
      <name val="Angsana New"/>
      <family val="1"/>
    </font>
    <font>
      <b/>
      <i/>
      <u/>
      <sz val="11"/>
      <color rgb="FFFF0000"/>
      <name val="Angsana New"/>
      <family val="1"/>
    </font>
    <font>
      <sz val="16"/>
      <name val="Angsana New"/>
      <family val="1"/>
    </font>
    <font>
      <b/>
      <sz val="16"/>
      <name val="Angsana New"/>
      <family val="1"/>
    </font>
    <font>
      <sz val="11"/>
      <color theme="0"/>
      <name val="Angsana New"/>
      <family val="1"/>
    </font>
    <font>
      <b/>
      <sz val="12"/>
      <name val="Angsana New"/>
      <family val="1"/>
    </font>
    <font>
      <sz val="16"/>
      <color theme="0"/>
      <name val="Angsana New"/>
      <family val="1"/>
    </font>
    <font>
      <sz val="16"/>
      <color rgb="FFFF0000"/>
      <name val="Angsana New"/>
      <family val="1"/>
    </font>
    <font>
      <b/>
      <sz val="18"/>
      <color theme="0"/>
      <name val="Angsana New"/>
      <family val="1"/>
    </font>
    <font>
      <sz val="18"/>
      <color theme="1"/>
      <name val="Angsana New"/>
      <family val="1"/>
    </font>
    <font>
      <b/>
      <sz val="14"/>
      <name val="Tahoma"/>
      <family val="2"/>
    </font>
  </fonts>
  <fills count="2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gray0625">
        <bgColor theme="0" tint="-4.9989318521683403E-2"/>
      </patternFill>
    </fill>
    <fill>
      <patternFill patternType="gray0625"/>
    </fill>
    <fill>
      <patternFill patternType="solid">
        <fgColor rgb="FFFFFF99"/>
        <bgColor indexed="64"/>
      </patternFill>
    </fill>
    <fill>
      <patternFill patternType="solid">
        <fgColor theme="6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5">
    <xf numFmtId="0" fontId="0" fillId="0" borderId="0"/>
    <xf numFmtId="0" fontId="8" fillId="6" borderId="0" applyNumberFormat="0" applyBorder="0" applyAlignment="0" applyProtection="0"/>
    <xf numFmtId="0" fontId="14" fillId="9" borderId="0" applyNumberFormat="0" applyBorder="0" applyAlignment="0" applyProtection="0"/>
    <xf numFmtId="0" fontId="25" fillId="0" borderId="0" applyNumberFormat="0" applyFill="0" applyBorder="0" applyAlignment="0" applyProtection="0"/>
    <xf numFmtId="0" fontId="26" fillId="0" borderId="24" applyNumberFormat="0" applyFill="0" applyAlignment="0" applyProtection="0"/>
  </cellStyleXfs>
  <cellXfs count="621">
    <xf numFmtId="0" fontId="0" fillId="0" borderId="0" xfId="0"/>
    <xf numFmtId="0" fontId="4" fillId="0" borderId="0" xfId="0" applyFont="1"/>
    <xf numFmtId="0" fontId="4" fillId="0" borderId="0" xfId="0" applyFont="1" applyAlignment="1">
      <alignment wrapText="1"/>
    </xf>
    <xf numFmtId="0" fontId="4" fillId="0" borderId="0" xfId="0" applyFont="1" applyFill="1"/>
    <xf numFmtId="0" fontId="4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3" xfId="0" applyFont="1" applyBorder="1" applyAlignment="1" applyProtection="1">
      <alignment vertical="center"/>
      <protection locked="0"/>
    </xf>
    <xf numFmtId="0" fontId="4" fillId="3" borderId="3" xfId="0" applyFont="1" applyFill="1" applyBorder="1" applyAlignment="1">
      <alignment vertical="center"/>
    </xf>
    <xf numFmtId="0" fontId="6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2" fontId="4" fillId="0" borderId="0" xfId="0" applyNumberFormat="1" applyFont="1" applyAlignment="1">
      <alignment horizontal="center"/>
    </xf>
    <xf numFmtId="2" fontId="4" fillId="0" borderId="3" xfId="0" applyNumberFormat="1" applyFont="1" applyBorder="1" applyAlignment="1" applyProtection="1">
      <alignment horizontal="center" vertical="center"/>
    </xf>
    <xf numFmtId="0" fontId="9" fillId="0" borderId="3" xfId="0" applyFont="1" applyBorder="1" applyAlignment="1">
      <alignment horizontal="center" vertical="top" wrapText="1"/>
    </xf>
    <xf numFmtId="0" fontId="10" fillId="0" borderId="0" xfId="0" applyFont="1" applyFill="1" applyAlignment="1">
      <alignment vertical="center"/>
    </xf>
    <xf numFmtId="0" fontId="11" fillId="0" borderId="0" xfId="0" applyFont="1" applyFill="1" applyAlignment="1">
      <alignment vertical="center"/>
    </xf>
    <xf numFmtId="2" fontId="4" fillId="7" borderId="3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11" fillId="0" borderId="0" xfId="0" applyFont="1" applyFill="1"/>
    <xf numFmtId="0" fontId="11" fillId="0" borderId="0" xfId="0" applyFont="1"/>
    <xf numFmtId="2" fontId="3" fillId="3" borderId="3" xfId="0" applyNumberFormat="1" applyFont="1" applyFill="1" applyBorder="1" applyAlignment="1">
      <alignment horizontal="center" vertical="center"/>
    </xf>
    <xf numFmtId="2" fontId="3" fillId="7" borderId="4" xfId="0" applyNumberFormat="1" applyFont="1" applyFill="1" applyBorder="1" applyAlignment="1" applyProtection="1">
      <alignment horizontal="center" vertical="center"/>
      <protection locked="0"/>
    </xf>
    <xf numFmtId="2" fontId="4" fillId="0" borderId="0" xfId="0" applyNumberFormat="1" applyFont="1" applyFill="1"/>
    <xf numFmtId="0" fontId="12" fillId="0" borderId="3" xfId="0" applyFont="1" applyBorder="1" applyAlignment="1" applyProtection="1">
      <alignment vertical="top" wrapText="1"/>
      <protection locked="0"/>
    </xf>
    <xf numFmtId="0" fontId="5" fillId="0" borderId="0" xfId="0" applyFont="1" applyAlignment="1">
      <alignment horizontal="center"/>
    </xf>
    <xf numFmtId="0" fontId="13" fillId="14" borderId="3" xfId="0" applyFont="1" applyFill="1" applyBorder="1" applyAlignment="1" applyProtection="1">
      <alignment vertical="center"/>
    </xf>
    <xf numFmtId="0" fontId="11" fillId="0" borderId="0" xfId="0" applyFont="1" applyFill="1" applyAlignment="1">
      <alignment horizontal="left" vertical="center"/>
    </xf>
    <xf numFmtId="2" fontId="5" fillId="10" borderId="3" xfId="0" applyNumberFormat="1" applyFont="1" applyFill="1" applyBorder="1" applyAlignment="1">
      <alignment horizontal="center" vertical="center"/>
    </xf>
    <xf numFmtId="0" fontId="5" fillId="10" borderId="3" xfId="0" applyFont="1" applyFill="1" applyBorder="1" applyAlignment="1">
      <alignment horizontal="center" vertical="center"/>
    </xf>
    <xf numFmtId="2" fontId="3" fillId="3" borderId="8" xfId="0" applyNumberFormat="1" applyFont="1" applyFill="1" applyBorder="1" applyAlignment="1">
      <alignment horizontal="center" vertical="center"/>
    </xf>
    <xf numFmtId="0" fontId="4" fillId="3" borderId="8" xfId="0" applyFont="1" applyFill="1" applyBorder="1" applyAlignment="1">
      <alignment vertical="center"/>
    </xf>
    <xf numFmtId="0" fontId="5" fillId="8" borderId="1" xfId="0" applyFont="1" applyFill="1" applyBorder="1" applyAlignment="1" applyProtection="1">
      <alignment wrapText="1"/>
      <protection locked="0"/>
    </xf>
    <xf numFmtId="0" fontId="5" fillId="8" borderId="0" xfId="0" applyFont="1" applyFill="1" applyBorder="1" applyAlignment="1" applyProtection="1">
      <alignment wrapText="1"/>
      <protection locked="0"/>
    </xf>
    <xf numFmtId="0" fontId="5" fillId="10" borderId="2" xfId="0" applyFont="1" applyFill="1" applyBorder="1" applyAlignment="1" applyProtection="1">
      <alignment horizontal="center" wrapText="1"/>
      <protection locked="0"/>
    </xf>
    <xf numFmtId="0" fontId="4" fillId="0" borderId="2" xfId="0" applyFont="1" applyBorder="1" applyAlignment="1">
      <alignment vertical="center" wrapText="1"/>
    </xf>
    <xf numFmtId="0" fontId="4" fillId="0" borderId="2" xfId="0" applyFont="1" applyBorder="1" applyAlignment="1">
      <alignment vertical="center"/>
    </xf>
    <xf numFmtId="0" fontId="4" fillId="0" borderId="2" xfId="0" applyFont="1" applyBorder="1" applyAlignment="1">
      <alignment vertical="top"/>
    </xf>
    <xf numFmtId="0" fontId="3" fillId="3" borderId="2" xfId="0" applyFont="1" applyFill="1" applyBorder="1" applyAlignment="1">
      <alignment horizontal="center" vertical="center" wrapText="1"/>
    </xf>
    <xf numFmtId="0" fontId="4" fillId="13" borderId="2" xfId="0" quotePrefix="1" applyFont="1" applyFill="1" applyBorder="1" applyAlignment="1">
      <alignment horizontal="left" vertical="center" wrapText="1" indent="1"/>
    </xf>
    <xf numFmtId="0" fontId="4" fillId="13" borderId="2" xfId="0" quotePrefix="1" applyFont="1" applyFill="1" applyBorder="1" applyAlignment="1">
      <alignment horizontal="left" vertical="top" wrapText="1" indent="1"/>
    </xf>
    <xf numFmtId="0" fontId="4" fillId="0" borderId="2" xfId="0" applyFont="1" applyBorder="1" applyAlignment="1">
      <alignment vertical="top" wrapText="1"/>
    </xf>
    <xf numFmtId="0" fontId="3" fillId="3" borderId="12" xfId="0" applyFont="1" applyFill="1" applyBorder="1" applyAlignment="1">
      <alignment horizontal="center" vertical="center" wrapText="1"/>
    </xf>
    <xf numFmtId="0" fontId="5" fillId="10" borderId="6" xfId="0" applyFont="1" applyFill="1" applyBorder="1" applyAlignment="1" applyProtection="1">
      <alignment horizontal="center" wrapText="1"/>
      <protection locked="0"/>
    </xf>
    <xf numFmtId="0" fontId="4" fillId="0" borderId="10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4" fillId="0" borderId="6" xfId="0" applyFont="1" applyBorder="1" applyAlignment="1">
      <alignment vertical="top" wrapText="1"/>
    </xf>
    <xf numFmtId="0" fontId="3" fillId="3" borderId="6" xfId="0" applyFont="1" applyFill="1" applyBorder="1" applyAlignment="1">
      <alignment horizontal="center" vertical="center" wrapText="1"/>
    </xf>
    <xf numFmtId="0" fontId="4" fillId="13" borderId="6" xfId="0" quotePrefix="1" applyFont="1" applyFill="1" applyBorder="1" applyAlignment="1">
      <alignment horizontal="left" vertical="center" wrapText="1" indent="1"/>
    </xf>
    <xf numFmtId="0" fontId="4" fillId="13" borderId="6" xfId="0" quotePrefix="1" applyFont="1" applyFill="1" applyBorder="1" applyAlignment="1">
      <alignment horizontal="left" vertical="top" wrapText="1" indent="1"/>
    </xf>
    <xf numFmtId="0" fontId="3" fillId="3" borderId="13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wrapText="1"/>
    </xf>
    <xf numFmtId="0" fontId="5" fillId="8" borderId="1" xfId="0" applyFont="1" applyFill="1" applyBorder="1" applyAlignment="1" applyProtection="1">
      <protection locked="0"/>
    </xf>
    <xf numFmtId="0" fontId="3" fillId="10" borderId="11" xfId="0" applyFont="1" applyFill="1" applyBorder="1" applyAlignment="1">
      <alignment horizontal="center" vertical="center" wrapText="1"/>
    </xf>
    <xf numFmtId="0" fontId="3" fillId="10" borderId="15" xfId="0" applyFont="1" applyFill="1" applyBorder="1" applyAlignment="1">
      <alignment horizontal="center" vertical="center" wrapText="1"/>
    </xf>
    <xf numFmtId="2" fontId="3" fillId="10" borderId="16" xfId="0" applyNumberFormat="1" applyFont="1" applyFill="1" applyBorder="1" applyAlignment="1">
      <alignment horizontal="center" vertical="center"/>
    </xf>
    <xf numFmtId="0" fontId="4" fillId="10" borderId="17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3" fillId="2" borderId="2" xfId="0" applyFont="1" applyFill="1" applyBorder="1" applyAlignment="1">
      <alignment vertical="center" wrapText="1"/>
    </xf>
    <xf numFmtId="0" fontId="3" fillId="2" borderId="5" xfId="0" applyFont="1" applyFill="1" applyBorder="1" applyAlignment="1">
      <alignment vertical="center" wrapText="1"/>
    </xf>
    <xf numFmtId="2" fontId="4" fillId="2" borderId="5" xfId="0" applyNumberFormat="1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16" fillId="0" borderId="3" xfId="0" applyFont="1" applyBorder="1" applyAlignment="1" applyProtection="1">
      <alignment horizontal="center" vertical="center" wrapText="1"/>
    </xf>
    <xf numFmtId="2" fontId="17" fillId="10" borderId="3" xfId="0" applyNumberFormat="1" applyFont="1" applyFill="1" applyBorder="1" applyAlignment="1" applyProtection="1">
      <alignment horizontal="center"/>
    </xf>
    <xf numFmtId="0" fontId="17" fillId="10" borderId="3" xfId="0" applyFont="1" applyFill="1" applyBorder="1" applyAlignment="1" applyProtection="1">
      <alignment horizontal="center"/>
    </xf>
    <xf numFmtId="0" fontId="21" fillId="0" borderId="3" xfId="0" applyFont="1" applyBorder="1" applyAlignment="1" applyProtection="1">
      <alignment horizontal="center" vertical="center" wrapText="1"/>
    </xf>
    <xf numFmtId="0" fontId="23" fillId="0" borderId="3" xfId="0" applyFont="1" applyBorder="1" applyAlignment="1" applyProtection="1">
      <alignment horizontal="center" vertical="center" wrapText="1"/>
    </xf>
    <xf numFmtId="2" fontId="17" fillId="3" borderId="3" xfId="0" applyNumberFormat="1" applyFont="1" applyFill="1" applyBorder="1" applyAlignment="1" applyProtection="1">
      <alignment horizontal="center" vertical="center"/>
    </xf>
    <xf numFmtId="0" fontId="18" fillId="3" borderId="3" xfId="0" applyFont="1" applyFill="1" applyBorder="1" applyAlignment="1" applyProtection="1">
      <alignment vertical="center"/>
    </xf>
    <xf numFmtId="0" fontId="18" fillId="0" borderId="3" xfId="0" applyFont="1" applyBorder="1" applyAlignment="1" applyProtection="1">
      <alignment vertical="center"/>
    </xf>
    <xf numFmtId="2" fontId="18" fillId="3" borderId="3" xfId="0" applyNumberFormat="1" applyFont="1" applyFill="1" applyBorder="1" applyAlignment="1" applyProtection="1">
      <alignment horizontal="center" vertical="center"/>
    </xf>
    <xf numFmtId="0" fontId="18" fillId="14" borderId="3" xfId="0" applyFont="1" applyFill="1" applyBorder="1" applyAlignment="1" applyProtection="1">
      <alignment vertical="center"/>
    </xf>
    <xf numFmtId="2" fontId="17" fillId="3" borderId="8" xfId="0" applyNumberFormat="1" applyFont="1" applyFill="1" applyBorder="1" applyAlignment="1" applyProtection="1">
      <alignment horizontal="center" vertical="center"/>
    </xf>
    <xf numFmtId="0" fontId="18" fillId="3" borderId="8" xfId="0" applyFont="1" applyFill="1" applyBorder="1" applyAlignment="1" applyProtection="1">
      <alignment vertical="center"/>
    </xf>
    <xf numFmtId="2" fontId="17" fillId="15" borderId="23" xfId="0" applyNumberFormat="1" applyFont="1" applyFill="1" applyBorder="1" applyAlignment="1" applyProtection="1">
      <alignment horizontal="center" vertical="center"/>
    </xf>
    <xf numFmtId="0" fontId="24" fillId="15" borderId="23" xfId="0" applyFont="1" applyFill="1" applyBorder="1" applyAlignment="1" applyProtection="1">
      <alignment horizontal="center" vertical="center"/>
    </xf>
    <xf numFmtId="0" fontId="25" fillId="0" borderId="0" xfId="3"/>
    <xf numFmtId="0" fontId="0" fillId="17" borderId="0" xfId="0" applyFill="1"/>
    <xf numFmtId="0" fontId="25" fillId="17" borderId="0" xfId="3" applyFill="1"/>
    <xf numFmtId="0" fontId="0" fillId="0" borderId="0" xfId="0" applyAlignment="1">
      <alignment horizontal="left" indent="2"/>
    </xf>
    <xf numFmtId="0" fontId="18" fillId="0" borderId="0" xfId="0" applyFont="1" applyBorder="1" applyAlignment="1" applyProtection="1">
      <alignment vertical="center"/>
    </xf>
    <xf numFmtId="0" fontId="1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/>
    </xf>
    <xf numFmtId="0" fontId="31" fillId="7" borderId="0" xfId="0" applyFont="1" applyFill="1" applyAlignment="1" applyProtection="1">
      <alignment vertical="center"/>
    </xf>
    <xf numFmtId="0" fontId="18" fillId="7" borderId="0" xfId="0" applyFont="1" applyFill="1" applyAlignment="1" applyProtection="1">
      <alignment vertical="center"/>
    </xf>
    <xf numFmtId="0" fontId="31" fillId="7" borderId="0" xfId="0" applyFont="1" applyFill="1" applyBorder="1" applyAlignment="1" applyProtection="1">
      <alignment vertical="center"/>
    </xf>
    <xf numFmtId="0" fontId="18" fillId="0" borderId="0" xfId="0" applyFont="1" applyAlignment="1" applyProtection="1">
      <alignment vertical="center"/>
    </xf>
    <xf numFmtId="0" fontId="28" fillId="0" borderId="0" xfId="0" applyFont="1" applyProtection="1"/>
    <xf numFmtId="0" fontId="31" fillId="7" borderId="0" xfId="0" applyFont="1" applyFill="1" applyBorder="1" applyAlignment="1" applyProtection="1">
      <alignment horizontal="left"/>
    </xf>
    <xf numFmtId="0" fontId="18" fillId="7" borderId="0" xfId="0" applyFont="1" applyFill="1" applyBorder="1" applyAlignment="1" applyProtection="1">
      <alignment vertical="center" wrapText="1"/>
    </xf>
    <xf numFmtId="0" fontId="18" fillId="7" borderId="0" xfId="0" applyFont="1" applyFill="1" applyBorder="1" applyAlignment="1" applyProtection="1">
      <alignment vertical="center"/>
    </xf>
    <xf numFmtId="0" fontId="31" fillId="0" borderId="0" xfId="0" applyFont="1" applyAlignment="1" applyProtection="1">
      <alignment vertical="center"/>
    </xf>
    <xf numFmtId="0" fontId="30" fillId="0" borderId="0" xfId="0" applyFont="1" applyProtection="1"/>
    <xf numFmtId="0" fontId="20" fillId="7" borderId="0" xfId="0" applyFont="1" applyFill="1" applyAlignment="1" applyProtection="1">
      <alignment vertical="center"/>
    </xf>
    <xf numFmtId="0" fontId="31" fillId="0" borderId="0" xfId="0" applyFont="1" applyFill="1" applyBorder="1" applyAlignment="1" applyProtection="1">
      <alignment vertical="center"/>
    </xf>
    <xf numFmtId="0" fontId="20" fillId="0" borderId="0" xfId="0" applyFont="1" applyFill="1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31" fillId="0" borderId="0" xfId="0" applyFont="1" applyBorder="1" applyAlignment="1" applyProtection="1">
      <alignment horizontal="center" vertical="center"/>
    </xf>
    <xf numFmtId="0" fontId="33" fillId="0" borderId="0" xfId="0" applyFont="1" applyFill="1" applyBorder="1" applyAlignment="1" applyProtection="1">
      <alignment vertical="center"/>
    </xf>
    <xf numFmtId="0" fontId="18" fillId="0" borderId="0" xfId="0" applyFont="1" applyFill="1" applyAlignment="1" applyProtection="1">
      <alignment vertical="center"/>
    </xf>
    <xf numFmtId="0" fontId="28" fillId="7" borderId="0" xfId="0" applyFont="1" applyFill="1" applyProtection="1"/>
    <xf numFmtId="0" fontId="29" fillId="6" borderId="0" xfId="1" applyFont="1" applyProtection="1"/>
    <xf numFmtId="0" fontId="30" fillId="7" borderId="0" xfId="0" applyFont="1" applyFill="1" applyProtection="1"/>
    <xf numFmtId="0" fontId="28" fillId="7" borderId="0" xfId="0" applyFont="1" applyFill="1" applyAlignment="1" applyProtection="1">
      <alignment horizontal="left"/>
    </xf>
    <xf numFmtId="0" fontId="18" fillId="16" borderId="0" xfId="0" applyFont="1" applyFill="1" applyBorder="1" applyAlignment="1" applyProtection="1">
      <alignment horizontal="left" vertical="top" wrapText="1"/>
    </xf>
    <xf numFmtId="0" fontId="18" fillId="7" borderId="0" xfId="0" applyFont="1" applyFill="1" applyBorder="1" applyAlignment="1" applyProtection="1">
      <alignment horizontal="left" vertical="top" wrapText="1"/>
    </xf>
    <xf numFmtId="0" fontId="18" fillId="16" borderId="3" xfId="0" applyFont="1" applyFill="1" applyBorder="1" applyAlignment="1" applyProtection="1">
      <alignment horizontal="left" indent="1"/>
    </xf>
    <xf numFmtId="0" fontId="18" fillId="7" borderId="3" xfId="0" applyFont="1" applyFill="1" applyBorder="1" applyAlignment="1" applyProtection="1">
      <alignment horizontal="left" indent="1"/>
    </xf>
    <xf numFmtId="2" fontId="18" fillId="11" borderId="3" xfId="0" applyNumberFormat="1" applyFont="1" applyFill="1" applyBorder="1" applyAlignment="1" applyProtection="1">
      <alignment horizontal="center" vertical="center"/>
    </xf>
    <xf numFmtId="0" fontId="35" fillId="7" borderId="0" xfId="0" applyFont="1" applyFill="1" applyBorder="1" applyAlignment="1" applyProtection="1">
      <alignment horizontal="left"/>
    </xf>
    <xf numFmtId="0" fontId="35" fillId="16" borderId="0" xfId="0" applyFont="1" applyFill="1" applyBorder="1" applyAlignment="1" applyProtection="1">
      <alignment horizontal="left" vertical="top" wrapText="1"/>
    </xf>
    <xf numFmtId="0" fontId="35" fillId="7" borderId="0" xfId="0" applyFont="1" applyFill="1" applyBorder="1" applyAlignment="1" applyProtection="1">
      <alignment horizontal="left" vertical="top" wrapText="1"/>
    </xf>
    <xf numFmtId="0" fontId="35" fillId="7" borderId="0" xfId="0" applyFont="1" applyFill="1" applyBorder="1" applyAlignment="1" applyProtection="1">
      <alignment vertical="center" wrapText="1"/>
    </xf>
    <xf numFmtId="0" fontId="35" fillId="7" borderId="0" xfId="0" applyFont="1" applyFill="1" applyBorder="1" applyAlignment="1" applyProtection="1">
      <alignment vertical="center"/>
    </xf>
    <xf numFmtId="0" fontId="35" fillId="7" borderId="0" xfId="0" applyFont="1" applyFill="1" applyAlignment="1" applyProtection="1">
      <alignment vertical="center"/>
    </xf>
    <xf numFmtId="0" fontId="18" fillId="0" borderId="3" xfId="0" quotePrefix="1" applyFont="1" applyBorder="1" applyAlignment="1" applyProtection="1">
      <alignment vertical="center"/>
    </xf>
    <xf numFmtId="0" fontId="0" fillId="4" borderId="0" xfId="0" applyFill="1"/>
    <xf numFmtId="0" fontId="42" fillId="4" borderId="0" xfId="0" applyFont="1" applyFill="1"/>
    <xf numFmtId="0" fontId="18" fillId="11" borderId="2" xfId="0" applyFont="1" applyFill="1" applyBorder="1" applyAlignment="1" applyProtection="1">
      <alignment horizontal="left" vertical="center" indent="1"/>
    </xf>
    <xf numFmtId="0" fontId="20" fillId="17" borderId="2" xfId="0" applyFont="1" applyFill="1" applyBorder="1" applyAlignment="1" applyProtection="1">
      <alignment horizontal="left" vertical="center" indent="1"/>
    </xf>
    <xf numFmtId="0" fontId="43" fillId="4" borderId="0" xfId="0" applyFont="1" applyFill="1" applyAlignment="1">
      <alignment horizontal="left" indent="2"/>
    </xf>
    <xf numFmtId="0" fontId="19" fillId="0" borderId="3" xfId="0" applyFont="1" applyBorder="1" applyAlignment="1" applyProtection="1">
      <alignment horizontal="center" vertical="center" wrapText="1"/>
    </xf>
    <xf numFmtId="2" fontId="20" fillId="11" borderId="3" xfId="2" applyNumberFormat="1" applyFont="1" applyFill="1" applyBorder="1" applyAlignment="1" applyProtection="1">
      <alignment horizontal="center" vertical="center"/>
    </xf>
    <xf numFmtId="0" fontId="20" fillId="0" borderId="0" xfId="0" quotePrefix="1" applyFont="1" applyProtection="1"/>
    <xf numFmtId="2" fontId="17" fillId="17" borderId="3" xfId="0" applyNumberFormat="1" applyFont="1" applyFill="1" applyBorder="1" applyAlignment="1" applyProtection="1">
      <alignment horizontal="center" vertical="center"/>
      <protection hidden="1"/>
    </xf>
    <xf numFmtId="2" fontId="17" fillId="10" borderId="3" xfId="0" applyNumberFormat="1" applyFont="1" applyFill="1" applyBorder="1" applyAlignment="1" applyProtection="1">
      <alignment horizontal="center"/>
      <protection hidden="1"/>
    </xf>
    <xf numFmtId="0" fontId="17" fillId="10" borderId="3" xfId="0" applyFont="1" applyFill="1" applyBorder="1" applyAlignment="1" applyProtection="1">
      <alignment horizontal="center"/>
      <protection hidden="1"/>
    </xf>
    <xf numFmtId="2" fontId="17" fillId="11" borderId="4" xfId="0" applyNumberFormat="1" applyFont="1" applyFill="1" applyBorder="1" applyAlignment="1" applyProtection="1">
      <alignment horizontal="center" vertical="center"/>
      <protection locked="0" hidden="1"/>
    </xf>
    <xf numFmtId="0" fontId="19" fillId="0" borderId="3" xfId="0" applyFont="1" applyBorder="1" applyAlignment="1" applyProtection="1">
      <alignment horizontal="center" vertical="center" wrapText="1"/>
      <protection locked="0" hidden="1"/>
    </xf>
    <xf numFmtId="2" fontId="20" fillId="11" borderId="3" xfId="2" applyNumberFormat="1" applyFont="1" applyFill="1" applyBorder="1" applyAlignment="1" applyProtection="1">
      <alignment horizontal="center" vertical="center"/>
      <protection locked="0" hidden="1"/>
    </xf>
    <xf numFmtId="0" fontId="21" fillId="0" borderId="3" xfId="0" applyFont="1" applyBorder="1" applyAlignment="1" applyProtection="1">
      <alignment horizontal="center" vertical="center" wrapText="1"/>
      <protection hidden="1"/>
    </xf>
    <xf numFmtId="2" fontId="18" fillId="11" borderId="3" xfId="0" applyNumberFormat="1" applyFont="1" applyFill="1" applyBorder="1" applyAlignment="1" applyProtection="1">
      <alignment horizontal="center" vertical="center"/>
      <protection locked="0" hidden="1"/>
    </xf>
    <xf numFmtId="0" fontId="23" fillId="0" borderId="3" xfId="0" applyFont="1" applyBorder="1" applyAlignment="1" applyProtection="1">
      <alignment horizontal="center" vertical="center" wrapText="1"/>
      <protection hidden="1"/>
    </xf>
    <xf numFmtId="0" fontId="18" fillId="3" borderId="3" xfId="0" applyFont="1" applyFill="1" applyBorder="1" applyAlignment="1" applyProtection="1">
      <alignment vertical="center"/>
      <protection hidden="1"/>
    </xf>
    <xf numFmtId="0" fontId="18" fillId="0" borderId="3" xfId="0" applyFont="1" applyBorder="1" applyAlignment="1" applyProtection="1">
      <alignment vertical="center"/>
      <protection hidden="1"/>
    </xf>
    <xf numFmtId="2" fontId="18" fillId="17" borderId="3" xfId="0" applyNumberFormat="1" applyFont="1" applyFill="1" applyBorder="1" applyAlignment="1" applyProtection="1">
      <alignment horizontal="center" vertical="center"/>
      <protection hidden="1"/>
    </xf>
    <xf numFmtId="0" fontId="18" fillId="14" borderId="3" xfId="0" applyFont="1" applyFill="1" applyBorder="1" applyAlignment="1" applyProtection="1">
      <alignment vertical="center"/>
      <protection hidden="1"/>
    </xf>
    <xf numFmtId="2" fontId="17" fillId="3" borderId="8" xfId="0" applyNumberFormat="1" applyFont="1" applyFill="1" applyBorder="1" applyAlignment="1" applyProtection="1">
      <alignment horizontal="center" vertical="center"/>
      <protection hidden="1"/>
    </xf>
    <xf numFmtId="0" fontId="18" fillId="3" borderId="8" xfId="0" applyFont="1" applyFill="1" applyBorder="1" applyAlignment="1" applyProtection="1">
      <alignment vertical="center"/>
      <protection hidden="1"/>
    </xf>
    <xf numFmtId="2" fontId="17" fillId="15" borderId="23" xfId="0" applyNumberFormat="1" applyFont="1" applyFill="1" applyBorder="1" applyAlignment="1" applyProtection="1">
      <alignment horizontal="center" vertical="center"/>
      <protection hidden="1"/>
    </xf>
    <xf numFmtId="0" fontId="24" fillId="15" borderId="23" xfId="0" applyFont="1" applyFill="1" applyBorder="1" applyAlignment="1" applyProtection="1">
      <alignment horizontal="center" vertical="center"/>
      <protection hidden="1"/>
    </xf>
    <xf numFmtId="0" fontId="17" fillId="2" borderId="18" xfId="0" applyFont="1" applyFill="1" applyBorder="1" applyAlignment="1" applyProtection="1">
      <alignment vertical="center"/>
      <protection hidden="1"/>
    </xf>
    <xf numFmtId="0" fontId="17" fillId="2" borderId="0" xfId="0" applyFont="1" applyFill="1" applyBorder="1" applyAlignment="1" applyProtection="1">
      <alignment vertical="center"/>
      <protection hidden="1"/>
    </xf>
    <xf numFmtId="0" fontId="17" fillId="2" borderId="9" xfId="0" applyFont="1" applyFill="1" applyBorder="1" applyAlignment="1" applyProtection="1">
      <alignment vertical="center"/>
      <protection hidden="1"/>
    </xf>
    <xf numFmtId="0" fontId="17" fillId="2" borderId="7" xfId="0" applyFont="1" applyFill="1" applyBorder="1" applyAlignment="1" applyProtection="1">
      <alignment vertical="center"/>
      <protection hidden="1"/>
    </xf>
    <xf numFmtId="0" fontId="36" fillId="20" borderId="2" xfId="0" applyFont="1" applyFill="1" applyBorder="1" applyAlignment="1" applyProtection="1">
      <alignment horizontal="left" vertical="center"/>
      <protection hidden="1"/>
    </xf>
    <xf numFmtId="0" fontId="36" fillId="20" borderId="5" xfId="0" applyFont="1" applyFill="1" applyBorder="1" applyAlignment="1" applyProtection="1">
      <alignment horizontal="left" vertical="center"/>
      <protection hidden="1"/>
    </xf>
    <xf numFmtId="0" fontId="36" fillId="20" borderId="5" xfId="0" applyFont="1" applyFill="1" applyBorder="1" applyAlignment="1" applyProtection="1">
      <alignment horizontal="center" vertical="center"/>
      <protection hidden="1"/>
    </xf>
    <xf numFmtId="0" fontId="18" fillId="17" borderId="25" xfId="0" applyFont="1" applyFill="1" applyBorder="1" applyAlignment="1" applyProtection="1">
      <alignment horizontal="center" vertical="center"/>
      <protection hidden="1"/>
    </xf>
    <xf numFmtId="0" fontId="18" fillId="0" borderId="2" xfId="0" applyFont="1" applyBorder="1" applyAlignment="1" applyProtection="1">
      <alignment horizontal="left" vertical="center" indent="1"/>
      <protection hidden="1"/>
    </xf>
    <xf numFmtId="0" fontId="18" fillId="0" borderId="5" xfId="0" applyFont="1" applyBorder="1" applyAlignment="1" applyProtection="1">
      <alignment horizontal="left" vertical="center" indent="3"/>
      <protection hidden="1"/>
    </xf>
    <xf numFmtId="0" fontId="18" fillId="0" borderId="6" xfId="0" applyFont="1" applyBorder="1" applyAlignment="1" applyProtection="1">
      <alignment horizontal="left" vertical="center" indent="3"/>
      <protection hidden="1"/>
    </xf>
    <xf numFmtId="0" fontId="18" fillId="11" borderId="2" xfId="0" applyFont="1" applyFill="1" applyBorder="1" applyAlignment="1" applyProtection="1">
      <alignment horizontal="center" vertical="center"/>
      <protection locked="0" hidden="1"/>
    </xf>
    <xf numFmtId="2" fontId="20" fillId="0" borderId="8" xfId="2" applyNumberFormat="1" applyFont="1" applyFill="1" applyBorder="1" applyAlignment="1" applyProtection="1">
      <alignment horizontal="center" vertical="center"/>
      <protection hidden="1"/>
    </xf>
    <xf numFmtId="0" fontId="21" fillId="0" borderId="13" xfId="0" applyFont="1" applyBorder="1" applyAlignment="1" applyProtection="1">
      <alignment horizontal="center" vertical="center" wrapText="1"/>
      <protection hidden="1"/>
    </xf>
    <xf numFmtId="2" fontId="20" fillId="0" borderId="9" xfId="2" applyNumberFormat="1" applyFont="1" applyFill="1" applyBorder="1" applyAlignment="1" applyProtection="1">
      <alignment horizontal="center" vertical="center"/>
      <protection hidden="1"/>
    </xf>
    <xf numFmtId="0" fontId="21" fillId="0" borderId="7" xfId="0" applyFont="1" applyBorder="1" applyAlignment="1" applyProtection="1">
      <alignment horizontal="center" vertical="center" wrapText="1"/>
      <protection hidden="1"/>
    </xf>
    <xf numFmtId="0" fontId="18" fillId="0" borderId="14" xfId="0" applyFont="1" applyBorder="1" applyAlignment="1" applyProtection="1">
      <alignment horizontal="left" vertical="center" indent="1"/>
      <protection hidden="1"/>
    </xf>
    <xf numFmtId="0" fontId="18" fillId="0" borderId="1" xfId="0" applyFont="1" applyBorder="1" applyAlignment="1" applyProtection="1">
      <alignment horizontal="left" vertical="center" indent="3"/>
      <protection hidden="1"/>
    </xf>
    <xf numFmtId="0" fontId="18" fillId="0" borderId="10" xfId="0" applyFont="1" applyBorder="1" applyAlignment="1" applyProtection="1">
      <alignment horizontal="left" vertical="center" indent="3"/>
      <protection hidden="1"/>
    </xf>
    <xf numFmtId="0" fontId="27" fillId="0" borderId="2" xfId="0" applyFont="1" applyBorder="1" applyAlignment="1" applyProtection="1">
      <alignment horizontal="left" vertical="center" wrapText="1"/>
      <protection hidden="1"/>
    </xf>
    <xf numFmtId="0" fontId="27" fillId="0" borderId="3" xfId="0" applyFont="1" applyBorder="1" applyAlignment="1" applyProtection="1">
      <alignment horizontal="left" vertical="center" wrapText="1"/>
      <protection hidden="1"/>
    </xf>
    <xf numFmtId="2" fontId="18" fillId="17" borderId="2" xfId="0" applyNumberFormat="1" applyFont="1" applyFill="1" applyBorder="1" applyAlignment="1" applyProtection="1">
      <alignment horizontal="center" vertical="top" wrapText="1"/>
      <protection hidden="1"/>
    </xf>
    <xf numFmtId="2" fontId="20" fillId="0" borderId="4" xfId="2" applyNumberFormat="1" applyFont="1" applyFill="1" applyBorder="1" applyAlignment="1" applyProtection="1">
      <alignment horizontal="left" vertical="center"/>
      <protection hidden="1"/>
    </xf>
    <xf numFmtId="0" fontId="21" fillId="0" borderId="10" xfId="0" applyFont="1" applyBorder="1" applyAlignment="1" applyProtection="1">
      <alignment horizontal="center" vertical="center" wrapText="1"/>
      <protection hidden="1"/>
    </xf>
    <xf numFmtId="2" fontId="18" fillId="17" borderId="9" xfId="0" applyNumberFormat="1" applyFont="1" applyFill="1" applyBorder="1" applyAlignment="1" applyProtection="1">
      <alignment horizontal="center" vertical="center"/>
      <protection hidden="1"/>
    </xf>
    <xf numFmtId="2" fontId="18" fillId="0" borderId="8" xfId="0" applyNumberFormat="1" applyFont="1" applyFill="1" applyBorder="1" applyAlignment="1" applyProtection="1">
      <alignment horizontal="center" vertical="center"/>
      <protection hidden="1"/>
    </xf>
    <xf numFmtId="0" fontId="23" fillId="0" borderId="13" xfId="0" applyFont="1" applyBorder="1" applyAlignment="1" applyProtection="1">
      <alignment horizontal="center" vertical="center" wrapText="1"/>
      <protection hidden="1"/>
    </xf>
    <xf numFmtId="2" fontId="18" fillId="0" borderId="9" xfId="0" applyNumberFormat="1" applyFont="1" applyFill="1" applyBorder="1" applyAlignment="1" applyProtection="1">
      <alignment horizontal="center" vertical="center"/>
      <protection hidden="1"/>
    </xf>
    <xf numFmtId="0" fontId="23" fillId="0" borderId="7" xfId="0" applyFont="1" applyBorder="1" applyAlignment="1" applyProtection="1">
      <alignment horizontal="center" vertical="center" wrapText="1"/>
      <protection hidden="1"/>
    </xf>
    <xf numFmtId="2" fontId="18" fillId="17" borderId="14" xfId="0" applyNumberFormat="1" applyFont="1" applyFill="1" applyBorder="1" applyAlignment="1" applyProtection="1">
      <alignment horizontal="center" vertical="top" wrapText="1"/>
      <protection hidden="1"/>
    </xf>
    <xf numFmtId="2" fontId="18" fillId="17" borderId="6" xfId="0" applyNumberFormat="1" applyFont="1" applyFill="1" applyBorder="1" applyAlignment="1" applyProtection="1">
      <alignment horizontal="center" vertical="top" wrapText="1"/>
      <protection hidden="1"/>
    </xf>
    <xf numFmtId="2" fontId="18" fillId="0" borderId="4" xfId="0" applyNumberFormat="1" applyFont="1" applyFill="1" applyBorder="1" applyAlignment="1" applyProtection="1">
      <alignment horizontal="center" vertical="center"/>
      <protection hidden="1"/>
    </xf>
    <xf numFmtId="0" fontId="23" fillId="0" borderId="10" xfId="0" applyFont="1" applyBorder="1" applyAlignment="1" applyProtection="1">
      <alignment horizontal="center" vertical="center" wrapText="1"/>
      <protection hidden="1"/>
    </xf>
    <xf numFmtId="0" fontId="18" fillId="0" borderId="12" xfId="0" applyFont="1" applyBorder="1" applyAlignment="1" applyProtection="1">
      <alignment horizontal="left" indent="1"/>
      <protection hidden="1"/>
    </xf>
    <xf numFmtId="0" fontId="18" fillId="0" borderId="22" xfId="0" applyFont="1" applyBorder="1" applyAlignment="1" applyProtection="1">
      <alignment horizontal="left" vertical="center"/>
      <protection hidden="1"/>
    </xf>
    <xf numFmtId="0" fontId="18" fillId="0" borderId="13" xfId="0" applyFont="1" applyBorder="1" applyAlignment="1" applyProtection="1">
      <alignment horizontal="left" vertical="center"/>
      <protection hidden="1"/>
    </xf>
    <xf numFmtId="0" fontId="18" fillId="4" borderId="3" xfId="0" applyFont="1" applyFill="1" applyBorder="1" applyAlignment="1" applyProtection="1">
      <alignment horizontal="center"/>
      <protection hidden="1"/>
    </xf>
    <xf numFmtId="2" fontId="18" fillId="4" borderId="3" xfId="0" applyNumberFormat="1" applyFont="1" applyFill="1" applyBorder="1" applyAlignment="1" applyProtection="1">
      <alignment horizontal="center" vertical="center"/>
      <protection hidden="1"/>
    </xf>
    <xf numFmtId="0" fontId="18" fillId="0" borderId="3" xfId="0" applyFont="1" applyBorder="1" applyAlignment="1" applyProtection="1">
      <alignment horizontal="left" indent="1"/>
      <protection hidden="1"/>
    </xf>
    <xf numFmtId="0" fontId="18" fillId="11" borderId="3" xfId="0" applyFont="1" applyFill="1" applyBorder="1" applyAlignment="1" applyProtection="1">
      <alignment horizontal="center" vertical="center"/>
      <protection locked="0" hidden="1"/>
    </xf>
    <xf numFmtId="0" fontId="18" fillId="0" borderId="2" xfId="0" applyFont="1" applyBorder="1" applyAlignment="1" applyProtection="1">
      <alignment horizontal="left" indent="1"/>
      <protection hidden="1"/>
    </xf>
    <xf numFmtId="0" fontId="32" fillId="17" borderId="8" xfId="4" applyFont="1" applyFill="1" applyBorder="1" applyAlignment="1" applyProtection="1">
      <alignment horizontal="center" vertical="top" wrapText="1"/>
      <protection hidden="1"/>
    </xf>
    <xf numFmtId="0" fontId="18" fillId="0" borderId="14" xfId="0" applyFont="1" applyBorder="1" applyAlignment="1" applyProtection="1">
      <alignment horizontal="center" vertical="center"/>
      <protection hidden="1"/>
    </xf>
    <xf numFmtId="0" fontId="18" fillId="17" borderId="14" xfId="0" applyFont="1" applyFill="1" applyBorder="1" applyAlignment="1" applyProtection="1">
      <alignment horizontal="center" vertical="top" wrapText="1"/>
      <protection hidden="1"/>
    </xf>
    <xf numFmtId="0" fontId="18" fillId="0" borderId="2" xfId="0" applyFont="1" applyFill="1" applyBorder="1" applyAlignment="1" applyProtection="1">
      <alignment horizontal="left" vertical="center" indent="1"/>
      <protection hidden="1"/>
    </xf>
    <xf numFmtId="0" fontId="18" fillId="17" borderId="19" xfId="0" applyFont="1" applyFill="1" applyBorder="1" applyAlignment="1" applyProtection="1">
      <alignment horizontal="center" vertical="top" wrapText="1"/>
      <protection hidden="1"/>
    </xf>
    <xf numFmtId="0" fontId="18" fillId="4" borderId="14" xfId="0" applyFont="1" applyFill="1" applyBorder="1" applyAlignment="1" applyProtection="1">
      <alignment horizontal="left" vertical="center" indent="40"/>
      <protection hidden="1"/>
    </xf>
    <xf numFmtId="0" fontId="18" fillId="0" borderId="19" xfId="0" applyFont="1" applyFill="1" applyBorder="1" applyAlignment="1" applyProtection="1">
      <alignment horizontal="left" vertical="center" indent="1"/>
      <protection hidden="1"/>
    </xf>
    <xf numFmtId="0" fontId="18" fillId="0" borderId="20" xfId="0" applyFont="1" applyBorder="1" applyAlignment="1" applyProtection="1">
      <alignment horizontal="left" vertical="center"/>
      <protection hidden="1"/>
    </xf>
    <xf numFmtId="0" fontId="18" fillId="0" borderId="21" xfId="0" applyFont="1" applyBorder="1" applyAlignment="1" applyProtection="1">
      <alignment horizontal="left" vertical="center"/>
      <protection hidden="1"/>
    </xf>
    <xf numFmtId="0" fontId="17" fillId="18" borderId="14" xfId="0" applyFont="1" applyFill="1" applyBorder="1" applyAlignment="1" applyProtection="1">
      <alignment horizontal="left" vertical="center"/>
      <protection hidden="1"/>
    </xf>
    <xf numFmtId="0" fontId="17" fillId="18" borderId="1" xfId="0" applyFont="1" applyFill="1" applyBorder="1" applyAlignment="1" applyProtection="1">
      <alignment horizontal="center" vertical="center"/>
      <protection hidden="1"/>
    </xf>
    <xf numFmtId="2" fontId="17" fillId="17" borderId="4" xfId="0" applyNumberFormat="1" applyFont="1" applyFill="1" applyBorder="1" applyAlignment="1" applyProtection="1">
      <alignment horizontal="center" vertical="center"/>
      <protection hidden="1"/>
    </xf>
    <xf numFmtId="0" fontId="18" fillId="18" borderId="4" xfId="0" applyFont="1" applyFill="1" applyBorder="1" applyAlignment="1" applyProtection="1">
      <alignment vertical="center"/>
      <protection hidden="1"/>
    </xf>
    <xf numFmtId="0" fontId="17" fillId="2" borderId="2" xfId="0" applyFont="1" applyFill="1" applyBorder="1" applyAlignment="1" applyProtection="1">
      <alignment vertical="center"/>
      <protection hidden="1"/>
    </xf>
    <xf numFmtId="0" fontId="17" fillId="2" borderId="5" xfId="0" applyFont="1" applyFill="1" applyBorder="1" applyAlignment="1" applyProtection="1">
      <alignment vertical="center"/>
      <protection hidden="1"/>
    </xf>
    <xf numFmtId="0" fontId="17" fillId="2" borderId="3" xfId="0" applyFont="1" applyFill="1" applyBorder="1" applyAlignment="1" applyProtection="1">
      <alignment vertical="center"/>
      <protection hidden="1"/>
    </xf>
    <xf numFmtId="0" fontId="17" fillId="2" borderId="6" xfId="0" applyFont="1" applyFill="1" applyBorder="1" applyAlignment="1" applyProtection="1">
      <alignment vertical="center"/>
      <protection hidden="1"/>
    </xf>
    <xf numFmtId="2" fontId="18" fillId="11" borderId="4" xfId="0" applyNumberFormat="1" applyFont="1" applyFill="1" applyBorder="1" applyAlignment="1" applyProtection="1">
      <alignment horizontal="center" vertical="center"/>
      <protection locked="0" hidden="1"/>
    </xf>
    <xf numFmtId="0" fontId="17" fillId="18" borderId="2" xfId="0" applyFont="1" applyFill="1" applyBorder="1" applyAlignment="1" applyProtection="1">
      <alignment horizontal="left" vertical="center"/>
      <protection hidden="1"/>
    </xf>
    <xf numFmtId="0" fontId="17" fillId="18" borderId="5" xfId="0" applyFont="1" applyFill="1" applyBorder="1" applyAlignment="1" applyProtection="1">
      <alignment horizontal="center" vertical="center"/>
      <protection hidden="1"/>
    </xf>
    <xf numFmtId="2" fontId="18" fillId="17" borderId="25" xfId="0" applyNumberFormat="1" applyFont="1" applyFill="1" applyBorder="1" applyAlignment="1" applyProtection="1">
      <alignment horizontal="center" vertical="center"/>
      <protection hidden="1"/>
    </xf>
    <xf numFmtId="0" fontId="18" fillId="4" borderId="1" xfId="0" applyFont="1" applyFill="1" applyBorder="1" applyAlignment="1" applyProtection="1">
      <alignment horizontal="left" vertical="center" indent="1"/>
      <protection hidden="1"/>
    </xf>
    <xf numFmtId="0" fontId="20" fillId="11" borderId="2" xfId="0" quotePrefix="1" applyFont="1" applyFill="1" applyBorder="1" applyAlignment="1" applyProtection="1">
      <alignment horizontal="center" vertical="top" wrapText="1"/>
      <protection locked="0" hidden="1"/>
    </xf>
    <xf numFmtId="2" fontId="18" fillId="4" borderId="8" xfId="0" applyNumberFormat="1" applyFont="1" applyFill="1" applyBorder="1" applyAlignment="1" applyProtection="1">
      <alignment horizontal="center" vertical="center"/>
      <protection hidden="1"/>
    </xf>
    <xf numFmtId="0" fontId="18" fillId="4" borderId="6" xfId="0" applyFont="1" applyFill="1" applyBorder="1" applyAlignment="1" applyProtection="1">
      <alignment vertical="center"/>
      <protection hidden="1"/>
    </xf>
    <xf numFmtId="0" fontId="18" fillId="4" borderId="1" xfId="0" applyFont="1" applyFill="1" applyBorder="1" applyAlignment="1" applyProtection="1">
      <alignment horizontal="left" vertical="center"/>
      <protection hidden="1"/>
    </xf>
    <xf numFmtId="2" fontId="20" fillId="17" borderId="18" xfId="0" quotePrefix="1" applyNumberFormat="1" applyFont="1" applyFill="1" applyBorder="1" applyAlignment="1" applyProtection="1">
      <alignment horizontal="center" vertical="top" wrapText="1"/>
      <protection hidden="1"/>
    </xf>
    <xf numFmtId="0" fontId="18" fillId="0" borderId="8" xfId="0" applyFont="1" applyBorder="1" applyAlignment="1" applyProtection="1">
      <alignment vertical="center"/>
      <protection hidden="1"/>
    </xf>
    <xf numFmtId="0" fontId="18" fillId="0" borderId="1" xfId="0" applyFont="1" applyBorder="1" applyAlignment="1" applyProtection="1">
      <alignment horizontal="left" vertical="center" indent="1"/>
      <protection hidden="1"/>
    </xf>
    <xf numFmtId="0" fontId="18" fillId="0" borderId="1" xfId="0" applyFont="1" applyBorder="1" applyAlignment="1" applyProtection="1">
      <alignment horizontal="left" vertical="center"/>
      <protection hidden="1"/>
    </xf>
    <xf numFmtId="0" fontId="18" fillId="0" borderId="9" xfId="0" quotePrefix="1" applyFont="1" applyBorder="1" applyAlignment="1" applyProtection="1">
      <alignment vertical="center"/>
      <protection hidden="1"/>
    </xf>
    <xf numFmtId="0" fontId="18" fillId="0" borderId="13" xfId="0" applyFont="1" applyFill="1" applyBorder="1" applyAlignment="1" applyProtection="1">
      <alignment vertical="center"/>
      <protection hidden="1"/>
    </xf>
    <xf numFmtId="0" fontId="18" fillId="0" borderId="9" xfId="0" applyFont="1" applyBorder="1" applyAlignment="1" applyProtection="1">
      <alignment vertical="center"/>
      <protection hidden="1"/>
    </xf>
    <xf numFmtId="0" fontId="18" fillId="0" borderId="22" xfId="0" applyFont="1" applyBorder="1" applyAlignment="1" applyProtection="1">
      <alignment horizontal="left" vertical="center" indent="1"/>
      <protection hidden="1"/>
    </xf>
    <xf numFmtId="2" fontId="18" fillId="0" borderId="9" xfId="0" quotePrefix="1" applyNumberFormat="1" applyFont="1" applyFill="1" applyBorder="1" applyAlignment="1" applyProtection="1">
      <alignment horizontal="left" vertical="center"/>
      <protection hidden="1"/>
    </xf>
    <xf numFmtId="0" fontId="18" fillId="0" borderId="7" xfId="0" applyFont="1" applyBorder="1" applyAlignment="1" applyProtection="1">
      <alignment vertical="center"/>
      <protection hidden="1"/>
    </xf>
    <xf numFmtId="0" fontId="18" fillId="0" borderId="0" xfId="0" applyFont="1" applyBorder="1" applyAlignment="1" applyProtection="1">
      <alignment horizontal="left" vertical="center" indent="1"/>
      <protection hidden="1"/>
    </xf>
    <xf numFmtId="0" fontId="18" fillId="0" borderId="0" xfId="0" applyFont="1" applyBorder="1" applyAlignment="1" applyProtection="1">
      <alignment horizontal="left" vertical="center"/>
      <protection hidden="1"/>
    </xf>
    <xf numFmtId="0" fontId="18" fillId="0" borderId="4" xfId="0" applyFont="1" applyBorder="1" applyAlignment="1" applyProtection="1">
      <alignment vertical="center"/>
      <protection hidden="1"/>
    </xf>
    <xf numFmtId="0" fontId="18" fillId="0" borderId="10" xfId="0" applyFont="1" applyBorder="1" applyAlignment="1" applyProtection="1">
      <alignment vertical="center"/>
      <protection hidden="1"/>
    </xf>
    <xf numFmtId="0" fontId="18" fillId="4" borderId="13" xfId="0" applyFont="1" applyFill="1" applyBorder="1" applyAlignment="1" applyProtection="1">
      <alignment vertical="center"/>
      <protection hidden="1"/>
    </xf>
    <xf numFmtId="0" fontId="18" fillId="0" borderId="8" xfId="0" applyFont="1" applyFill="1" applyBorder="1" applyAlignment="1" applyProtection="1">
      <alignment vertical="center"/>
      <protection hidden="1"/>
    </xf>
    <xf numFmtId="0" fontId="18" fillId="0" borderId="9" xfId="0" applyNumberFormat="1" applyFont="1" applyFill="1" applyBorder="1" applyAlignment="1" applyProtection="1">
      <alignment vertical="center"/>
      <protection hidden="1"/>
    </xf>
    <xf numFmtId="0" fontId="18" fillId="0" borderId="9" xfId="0" applyFont="1" applyFill="1" applyBorder="1" applyAlignment="1" applyProtection="1">
      <alignment vertical="center"/>
      <protection hidden="1"/>
    </xf>
    <xf numFmtId="0" fontId="18" fillId="0" borderId="7" xfId="0" applyFont="1" applyFill="1" applyBorder="1" applyAlignment="1" applyProtection="1">
      <alignment vertical="center"/>
      <protection hidden="1"/>
    </xf>
    <xf numFmtId="2" fontId="18" fillId="17" borderId="12" xfId="0" applyNumberFormat="1" applyFont="1" applyFill="1" applyBorder="1" applyAlignment="1" applyProtection="1">
      <alignment horizontal="center" vertical="top" wrapText="1"/>
      <protection hidden="1"/>
    </xf>
    <xf numFmtId="0" fontId="18" fillId="0" borderId="10" xfId="0" applyFont="1" applyFill="1" applyBorder="1" applyAlignment="1" applyProtection="1">
      <alignment vertical="center"/>
      <protection hidden="1"/>
    </xf>
    <xf numFmtId="0" fontId="18" fillId="4" borderId="2" xfId="0" applyFont="1" applyFill="1" applyBorder="1" applyAlignment="1" applyProtection="1">
      <alignment horizontal="left" vertical="center" indent="1"/>
      <protection hidden="1"/>
    </xf>
    <xf numFmtId="0" fontId="18" fillId="4" borderId="5" xfId="0" applyFont="1" applyFill="1" applyBorder="1" applyAlignment="1" applyProtection="1">
      <alignment horizontal="left" vertical="center"/>
      <protection hidden="1"/>
    </xf>
    <xf numFmtId="0" fontId="18" fillId="4" borderId="5" xfId="0" applyFont="1" applyFill="1" applyBorder="1" applyAlignment="1" applyProtection="1">
      <alignment horizontal="left" vertical="center" indent="1"/>
      <protection hidden="1"/>
    </xf>
    <xf numFmtId="0" fontId="18" fillId="0" borderId="18" xfId="0" applyFont="1" applyBorder="1" applyAlignment="1" applyProtection="1">
      <alignment horizontal="left" vertical="center" indent="1"/>
      <protection hidden="1"/>
    </xf>
    <xf numFmtId="0" fontId="27" fillId="0" borderId="0" xfId="0" applyFont="1" applyBorder="1" applyAlignment="1" applyProtection="1">
      <alignment horizontal="left" vertical="center"/>
      <protection hidden="1"/>
    </xf>
    <xf numFmtId="0" fontId="27" fillId="0" borderId="1" xfId="0" applyFont="1" applyBorder="1" applyAlignment="1" applyProtection="1">
      <alignment horizontal="left" vertical="center"/>
      <protection hidden="1"/>
    </xf>
    <xf numFmtId="0" fontId="18" fillId="4" borderId="3" xfId="0" applyFont="1" applyFill="1" applyBorder="1" applyAlignment="1" applyProtection="1">
      <alignment horizontal="left" vertical="center" indent="40"/>
      <protection hidden="1"/>
    </xf>
    <xf numFmtId="0" fontId="30" fillId="0" borderId="14" xfId="0" applyFont="1" applyBorder="1" applyAlignment="1" applyProtection="1">
      <alignment horizontal="center"/>
      <protection hidden="1"/>
    </xf>
    <xf numFmtId="0" fontId="18" fillId="0" borderId="14" xfId="0" applyFont="1" applyFill="1" applyBorder="1" applyAlignment="1" applyProtection="1">
      <alignment horizontal="left" vertical="center" indent="1"/>
      <protection hidden="1"/>
    </xf>
    <xf numFmtId="0" fontId="30" fillId="17" borderId="14" xfId="0" applyFont="1" applyFill="1" applyBorder="1" applyAlignment="1" applyProtection="1">
      <alignment horizontal="center" vertical="top" wrapText="1"/>
      <protection hidden="1"/>
    </xf>
    <xf numFmtId="0" fontId="18" fillId="0" borderId="12" xfId="0" applyFont="1" applyBorder="1" applyAlignment="1" applyProtection="1">
      <alignment horizontal="left" vertical="center" indent="1"/>
      <protection hidden="1"/>
    </xf>
    <xf numFmtId="0" fontId="20" fillId="0" borderId="22" xfId="0" quotePrefix="1" applyFont="1" applyFill="1" applyBorder="1" applyAlignment="1" applyProtection="1">
      <alignment horizontal="left" vertical="top" wrapText="1" indent="1"/>
      <protection hidden="1"/>
    </xf>
    <xf numFmtId="0" fontId="20" fillId="0" borderId="13" xfId="0" quotePrefix="1" applyFont="1" applyFill="1" applyBorder="1" applyAlignment="1" applyProtection="1">
      <alignment horizontal="left" vertical="top" wrapText="1" indent="1"/>
      <protection hidden="1"/>
    </xf>
    <xf numFmtId="0" fontId="20" fillId="0" borderId="0" xfId="0" quotePrefix="1" applyFont="1" applyFill="1" applyBorder="1" applyAlignment="1" applyProtection="1">
      <alignment horizontal="left" vertical="top" wrapText="1" indent="1"/>
      <protection hidden="1"/>
    </xf>
    <xf numFmtId="0" fontId="23" fillId="0" borderId="7" xfId="0" applyFont="1" applyFill="1" applyBorder="1" applyAlignment="1" applyProtection="1">
      <alignment horizontal="center" vertical="center" wrapText="1"/>
      <protection hidden="1"/>
    </xf>
    <xf numFmtId="0" fontId="20" fillId="0" borderId="12" xfId="0" quotePrefix="1" applyFont="1" applyFill="1" applyBorder="1" applyAlignment="1" applyProtection="1">
      <alignment horizontal="left" vertical="top" indent="1"/>
      <protection hidden="1"/>
    </xf>
    <xf numFmtId="0" fontId="23" fillId="0" borderId="10" xfId="0" applyFont="1" applyFill="1" applyBorder="1" applyAlignment="1" applyProtection="1">
      <alignment horizontal="center" vertical="center" wrapText="1"/>
      <protection hidden="1"/>
    </xf>
    <xf numFmtId="0" fontId="17" fillId="2" borderId="12" xfId="0" applyFont="1" applyFill="1" applyBorder="1" applyAlignment="1" applyProtection="1">
      <alignment vertical="center"/>
      <protection hidden="1"/>
    </xf>
    <xf numFmtId="0" fontId="17" fillId="2" borderId="22" xfId="0" applyFont="1" applyFill="1" applyBorder="1" applyAlignment="1" applyProtection="1">
      <alignment vertical="center"/>
      <protection hidden="1"/>
    </xf>
    <xf numFmtId="0" fontId="17" fillId="2" borderId="8" xfId="0" applyFont="1" applyFill="1" applyBorder="1" applyAlignment="1" applyProtection="1">
      <alignment vertical="center"/>
      <protection hidden="1"/>
    </xf>
    <xf numFmtId="2" fontId="18" fillId="0" borderId="9" xfId="0" applyNumberFormat="1" applyFont="1" applyFill="1" applyBorder="1" applyAlignment="1" applyProtection="1">
      <alignment horizontal="left" vertical="center"/>
      <protection hidden="1"/>
    </xf>
    <xf numFmtId="2" fontId="18" fillId="17" borderId="8" xfId="0" applyNumberFormat="1" applyFont="1" applyFill="1" applyBorder="1" applyAlignment="1" applyProtection="1">
      <alignment horizontal="center" vertical="top" wrapText="1"/>
      <protection hidden="1"/>
    </xf>
    <xf numFmtId="0" fontId="18" fillId="18" borderId="3" xfId="0" applyFont="1" applyFill="1" applyBorder="1" applyAlignment="1" applyProtection="1">
      <alignment vertical="center"/>
      <protection hidden="1"/>
    </xf>
    <xf numFmtId="0" fontId="17" fillId="2" borderId="14" xfId="0" applyFont="1" applyFill="1" applyBorder="1" applyAlignment="1" applyProtection="1">
      <alignment vertical="center"/>
      <protection hidden="1"/>
    </xf>
    <xf numFmtId="0" fontId="17" fillId="2" borderId="1" xfId="0" applyFont="1" applyFill="1" applyBorder="1" applyAlignment="1" applyProtection="1">
      <alignment vertical="center"/>
      <protection hidden="1"/>
    </xf>
    <xf numFmtId="0" fontId="17" fillId="18" borderId="12" xfId="0" applyFont="1" applyFill="1" applyBorder="1" applyAlignment="1" applyProtection="1">
      <alignment horizontal="left" vertical="center"/>
      <protection hidden="1"/>
    </xf>
    <xf numFmtId="0" fontId="17" fillId="18" borderId="22" xfId="0" applyFont="1" applyFill="1" applyBorder="1" applyAlignment="1" applyProtection="1">
      <alignment horizontal="center" vertical="center"/>
      <protection hidden="1"/>
    </xf>
    <xf numFmtId="0" fontId="18" fillId="18" borderId="8" xfId="0" applyFont="1" applyFill="1" applyBorder="1" applyAlignment="1" applyProtection="1">
      <alignment vertical="center"/>
      <protection hidden="1"/>
    </xf>
    <xf numFmtId="0" fontId="17" fillId="21" borderId="2" xfId="0" applyFont="1" applyFill="1" applyBorder="1" applyAlignment="1" applyProtection="1">
      <alignment horizontal="left" vertical="center"/>
      <protection hidden="1"/>
    </xf>
    <xf numFmtId="0" fontId="36" fillId="21" borderId="5" xfId="0" applyFont="1" applyFill="1" applyBorder="1" applyAlignment="1" applyProtection="1">
      <alignment horizontal="center" vertical="center"/>
      <protection hidden="1"/>
    </xf>
    <xf numFmtId="0" fontId="17" fillId="21" borderId="5" xfId="0" applyFont="1" applyFill="1" applyBorder="1" applyAlignment="1" applyProtection="1">
      <alignment horizontal="center" vertical="center"/>
      <protection hidden="1"/>
    </xf>
    <xf numFmtId="0" fontId="18" fillId="11" borderId="5" xfId="0" applyFont="1" applyFill="1" applyBorder="1" applyAlignment="1" applyProtection="1">
      <alignment horizontal="left" vertical="center" indent="1"/>
    </xf>
    <xf numFmtId="0" fontId="18" fillId="11" borderId="6" xfId="0" applyFont="1" applyFill="1" applyBorder="1" applyAlignment="1" applyProtection="1">
      <alignment horizontal="left" vertical="center" indent="1"/>
    </xf>
    <xf numFmtId="0" fontId="20" fillId="17" borderId="3" xfId="0" applyFont="1" applyFill="1" applyBorder="1" applyAlignment="1" applyProtection="1">
      <alignment horizontal="left" vertical="center" indent="1"/>
    </xf>
    <xf numFmtId="0" fontId="20" fillId="17" borderId="5" xfId="0" applyFont="1" applyFill="1" applyBorder="1" applyAlignment="1" applyProtection="1">
      <alignment horizontal="left" vertical="center" indent="1"/>
    </xf>
    <xf numFmtId="0" fontId="20" fillId="17" borderId="6" xfId="0" applyFont="1" applyFill="1" applyBorder="1" applyAlignment="1" applyProtection="1">
      <alignment horizontal="left" vertical="center" indent="1"/>
    </xf>
    <xf numFmtId="0" fontId="18" fillId="0" borderId="2" xfId="0" applyFont="1" applyBorder="1" applyAlignment="1" applyProtection="1">
      <alignment horizontal="left" vertical="center" wrapText="1" indent="1"/>
      <protection hidden="1"/>
    </xf>
    <xf numFmtId="0" fontId="18" fillId="0" borderId="14" xfId="0" applyFont="1" applyBorder="1" applyAlignment="1" applyProtection="1">
      <alignment horizontal="left" vertical="center" indent="2"/>
      <protection hidden="1"/>
    </xf>
    <xf numFmtId="0" fontId="18" fillId="0" borderId="10" xfId="0" applyFont="1" applyBorder="1" applyAlignment="1" applyProtection="1">
      <alignment horizontal="left" vertical="center" indent="1"/>
      <protection hidden="1"/>
    </xf>
    <xf numFmtId="0" fontId="18" fillId="0" borderId="27" xfId="0" applyFont="1" applyBorder="1" applyAlignment="1" applyProtection="1">
      <alignment horizontal="left" vertical="center" indent="2"/>
      <protection hidden="1"/>
    </xf>
    <xf numFmtId="0" fontId="18" fillId="0" borderId="28" xfId="0" applyFont="1" applyBorder="1" applyAlignment="1" applyProtection="1">
      <alignment horizontal="left" vertical="center" indent="1"/>
      <protection hidden="1"/>
    </xf>
    <xf numFmtId="0" fontId="18" fillId="0" borderId="29" xfId="0" applyFont="1" applyBorder="1" applyAlignment="1" applyProtection="1">
      <alignment horizontal="left" vertical="center" indent="1"/>
      <protection hidden="1"/>
    </xf>
    <xf numFmtId="0" fontId="18" fillId="11" borderId="22" xfId="0" applyFont="1" applyFill="1" applyBorder="1" applyAlignment="1" applyProtection="1">
      <alignment horizontal="center" vertical="center"/>
      <protection locked="0" hidden="1"/>
    </xf>
    <xf numFmtId="0" fontId="18" fillId="11" borderId="26" xfId="0" applyFont="1" applyFill="1" applyBorder="1" applyAlignment="1" applyProtection="1">
      <alignment horizontal="center" vertical="center"/>
      <protection locked="0" hidden="1"/>
    </xf>
    <xf numFmtId="0" fontId="18" fillId="11" borderId="30" xfId="0" applyFont="1" applyFill="1" applyBorder="1" applyAlignment="1" applyProtection="1">
      <alignment horizontal="center" vertical="center"/>
      <protection locked="0" hidden="1"/>
    </xf>
    <xf numFmtId="0" fontId="20" fillId="0" borderId="2" xfId="0" applyFont="1" applyBorder="1" applyAlignment="1" applyProtection="1">
      <alignment horizontal="left" vertical="center" indent="1"/>
      <protection hidden="1"/>
    </xf>
    <xf numFmtId="0" fontId="20" fillId="0" borderId="5" xfId="0" applyFont="1" applyBorder="1" applyAlignment="1" applyProtection="1">
      <alignment horizontal="left" vertical="center" indent="3"/>
      <protection hidden="1"/>
    </xf>
    <xf numFmtId="0" fontId="20" fillId="0" borderId="1" xfId="0" applyFont="1" applyBorder="1" applyAlignment="1" applyProtection="1">
      <alignment horizontal="left" vertical="center" indent="3"/>
      <protection hidden="1"/>
    </xf>
    <xf numFmtId="0" fontId="20" fillId="4" borderId="18" xfId="0" applyFont="1" applyFill="1" applyBorder="1" applyAlignment="1" applyProtection="1">
      <alignment horizontal="center" vertical="center"/>
      <protection hidden="1"/>
    </xf>
    <xf numFmtId="0" fontId="0" fillId="4" borderId="0" xfId="0" applyFill="1" applyAlignment="1">
      <alignment horizontal="left" indent="2"/>
    </xf>
    <xf numFmtId="2" fontId="20" fillId="17" borderId="12" xfId="0" quotePrefix="1" applyNumberFormat="1" applyFont="1" applyFill="1" applyBorder="1" applyAlignment="1" applyProtection="1">
      <alignment horizontal="center" vertical="top" wrapText="1"/>
      <protection hidden="1"/>
    </xf>
    <xf numFmtId="2" fontId="40" fillId="19" borderId="23" xfId="0" applyNumberFormat="1" applyFont="1" applyFill="1" applyBorder="1" applyAlignment="1" applyProtection="1">
      <alignment horizontal="center"/>
      <protection hidden="1"/>
    </xf>
    <xf numFmtId="0" fontId="40" fillId="19" borderId="23" xfId="0" applyFont="1" applyFill="1" applyBorder="1" applyAlignment="1" applyProtection="1">
      <alignment horizontal="center"/>
      <protection hidden="1"/>
    </xf>
    <xf numFmtId="0" fontId="37" fillId="20" borderId="16" xfId="0" applyFont="1" applyFill="1" applyBorder="1" applyAlignment="1" applyProtection="1">
      <alignment horizontal="center" vertical="center" wrapText="1"/>
      <protection hidden="1"/>
    </xf>
    <xf numFmtId="0" fontId="18" fillId="0" borderId="18" xfId="0" applyFont="1" applyBorder="1" applyAlignment="1" applyProtection="1">
      <alignment vertical="center"/>
      <protection hidden="1"/>
    </xf>
    <xf numFmtId="0" fontId="39" fillId="20" borderId="9" xfId="0" applyFont="1" applyFill="1" applyBorder="1" applyAlignment="1" applyProtection="1">
      <alignment horizontal="left" vertical="center"/>
      <protection hidden="1"/>
    </xf>
    <xf numFmtId="0" fontId="36" fillId="20" borderId="6" xfId="0" applyFont="1" applyFill="1" applyBorder="1" applyAlignment="1" applyProtection="1">
      <alignment horizontal="left" vertical="center"/>
      <protection hidden="1"/>
    </xf>
    <xf numFmtId="0" fontId="18" fillId="0" borderId="18" xfId="0" applyFont="1" applyBorder="1" applyAlignment="1" applyProtection="1">
      <alignment horizontal="left" vertical="center"/>
      <protection hidden="1"/>
    </xf>
    <xf numFmtId="0" fontId="18" fillId="0" borderId="31" xfId="0" applyFont="1" applyBorder="1" applyAlignment="1" applyProtection="1">
      <alignment vertical="center"/>
      <protection hidden="1"/>
    </xf>
    <xf numFmtId="0" fontId="18" fillId="4" borderId="14" xfId="0" applyFont="1" applyFill="1" applyBorder="1" applyAlignment="1" applyProtection="1">
      <alignment horizontal="left" vertical="center" indent="1"/>
      <protection hidden="1"/>
    </xf>
    <xf numFmtId="0" fontId="18" fillId="4" borderId="7" xfId="0" applyFont="1" applyFill="1" applyBorder="1" applyAlignment="1" applyProtection="1">
      <alignment vertical="center"/>
      <protection hidden="1"/>
    </xf>
    <xf numFmtId="0" fontId="18" fillId="4" borderId="18" xfId="0" quotePrefix="1" applyFont="1" applyFill="1" applyBorder="1" applyAlignment="1" applyProtection="1">
      <alignment horizontal="left" vertical="center" indent="1"/>
      <protection hidden="1"/>
    </xf>
    <xf numFmtId="0" fontId="18" fillId="0" borderId="18" xfId="0" applyFont="1" applyFill="1" applyBorder="1" applyAlignment="1" applyProtection="1">
      <alignment horizontal="left" vertical="center"/>
      <protection hidden="1"/>
    </xf>
    <xf numFmtId="0" fontId="20" fillId="0" borderId="12" xfId="0" quotePrefix="1" applyFont="1" applyFill="1" applyBorder="1" applyAlignment="1" applyProtection="1">
      <alignment horizontal="left" vertical="top"/>
      <protection hidden="1"/>
    </xf>
    <xf numFmtId="0" fontId="20" fillId="0" borderId="18" xfId="0" quotePrefix="1" applyFont="1" applyFill="1" applyBorder="1" applyAlignment="1" applyProtection="1">
      <alignment horizontal="left" vertical="top"/>
      <protection hidden="1"/>
    </xf>
    <xf numFmtId="0" fontId="24" fillId="21" borderId="3" xfId="0" applyFont="1" applyFill="1" applyBorder="1" applyAlignment="1" applyProtection="1">
      <alignment horizontal="center" vertical="center"/>
      <protection hidden="1"/>
    </xf>
    <xf numFmtId="0" fontId="18" fillId="11" borderId="12" xfId="0" applyFont="1" applyFill="1" applyBorder="1" applyAlignment="1" applyProtection="1">
      <alignment horizontal="center" vertical="center"/>
      <protection locked="0" hidden="1"/>
    </xf>
    <xf numFmtId="0" fontId="18" fillId="11" borderId="14" xfId="0" applyFont="1" applyFill="1" applyBorder="1" applyAlignment="1" applyProtection="1">
      <alignment horizontal="center" vertical="center"/>
      <protection locked="0" hidden="1"/>
    </xf>
    <xf numFmtId="0" fontId="18" fillId="0" borderId="5" xfId="0" applyFont="1" applyBorder="1" applyAlignment="1" applyProtection="1">
      <alignment horizontal="left" vertical="center"/>
      <protection hidden="1"/>
    </xf>
    <xf numFmtId="0" fontId="18" fillId="0" borderId="6" xfId="0" applyFont="1" applyBorder="1" applyAlignment="1" applyProtection="1">
      <alignment horizontal="left" vertical="center"/>
      <protection hidden="1"/>
    </xf>
    <xf numFmtId="0" fontId="18" fillId="0" borderId="0" xfId="0" applyFont="1" applyFill="1" applyProtection="1"/>
    <xf numFmtId="0" fontId="18" fillId="0" borderId="0" xfId="0" applyFont="1" applyProtection="1"/>
    <xf numFmtId="0" fontId="30" fillId="0" borderId="18" xfId="0" applyFont="1" applyBorder="1" applyAlignment="1" applyProtection="1">
      <alignment horizontal="left"/>
      <protection hidden="1"/>
    </xf>
    <xf numFmtId="0" fontId="30" fillId="0" borderId="0" xfId="0" applyFont="1" applyBorder="1" applyProtection="1">
      <protection hidden="1"/>
    </xf>
    <xf numFmtId="0" fontId="30" fillId="0" borderId="0" xfId="0" applyFont="1" applyBorder="1" applyAlignment="1" applyProtection="1">
      <alignment horizontal="center"/>
      <protection hidden="1"/>
    </xf>
    <xf numFmtId="0" fontId="30" fillId="0" borderId="7" xfId="0" applyFont="1" applyBorder="1" applyProtection="1">
      <protection hidden="1"/>
    </xf>
    <xf numFmtId="0" fontId="40" fillId="0" borderId="7" xfId="0" applyFont="1" applyFill="1" applyBorder="1" applyAlignment="1" applyProtection="1">
      <alignment vertical="center"/>
      <protection hidden="1"/>
    </xf>
    <xf numFmtId="0" fontId="46" fillId="8" borderId="0" xfId="0" applyFont="1" applyFill="1" applyBorder="1" applyAlignment="1" applyProtection="1">
      <alignment wrapText="1"/>
    </xf>
    <xf numFmtId="0" fontId="31" fillId="0" borderId="0" xfId="0" applyFont="1" applyFill="1" applyProtection="1"/>
    <xf numFmtId="0" fontId="31" fillId="0" borderId="0" xfId="0" applyFont="1" applyProtection="1"/>
    <xf numFmtId="0" fontId="24" fillId="0" borderId="0" xfId="0" applyFont="1" applyFill="1" applyBorder="1" applyAlignment="1" applyProtection="1">
      <alignment horizontal="left" vertical="center"/>
    </xf>
    <xf numFmtId="0" fontId="30" fillId="0" borderId="0" xfId="0" applyFont="1" applyAlignment="1" applyProtection="1">
      <alignment horizontal="left"/>
      <protection hidden="1"/>
    </xf>
    <xf numFmtId="0" fontId="30" fillId="0" borderId="0" xfId="0" applyFont="1" applyProtection="1">
      <protection hidden="1"/>
    </xf>
    <xf numFmtId="0" fontId="30" fillId="0" borderId="0" xfId="0" applyFont="1" applyAlignment="1" applyProtection="1">
      <alignment horizontal="center"/>
      <protection hidden="1"/>
    </xf>
    <xf numFmtId="0" fontId="30" fillId="0" borderId="0" xfId="0" applyFont="1"/>
    <xf numFmtId="0" fontId="47" fillId="20" borderId="3" xfId="0" applyFont="1" applyFill="1" applyBorder="1" applyProtection="1">
      <protection hidden="1"/>
    </xf>
    <xf numFmtId="0" fontId="48" fillId="0" borderId="0" xfId="0" applyFont="1" applyProtection="1"/>
    <xf numFmtId="0" fontId="35" fillId="0" borderId="0" xfId="0" applyFont="1" applyAlignment="1" applyProtection="1">
      <alignment vertical="center"/>
    </xf>
    <xf numFmtId="0" fontId="30" fillId="18" borderId="3" xfId="0" applyFont="1" applyFill="1" applyBorder="1" applyProtection="1">
      <protection hidden="1"/>
    </xf>
    <xf numFmtId="0" fontId="18" fillId="4" borderId="3" xfId="0" applyFont="1" applyFill="1" applyBorder="1" applyAlignment="1" applyProtection="1">
      <alignment vertical="center"/>
      <protection hidden="1"/>
    </xf>
    <xf numFmtId="0" fontId="18" fillId="0" borderId="6" xfId="0" applyFont="1" applyBorder="1" applyAlignment="1" applyProtection="1">
      <alignment vertical="center"/>
      <protection hidden="1"/>
    </xf>
    <xf numFmtId="0" fontId="18" fillId="0" borderId="22" xfId="0" applyFont="1" applyBorder="1" applyAlignment="1" applyProtection="1">
      <alignment vertical="center"/>
      <protection hidden="1"/>
    </xf>
    <xf numFmtId="0" fontId="18" fillId="0" borderId="0" xfId="0" applyFont="1" applyAlignment="1" applyProtection="1">
      <alignment horizontal="left" wrapText="1"/>
    </xf>
    <xf numFmtId="0" fontId="18" fillId="0" borderId="0" xfId="0" applyFont="1" applyAlignment="1" applyProtection="1">
      <alignment wrapText="1"/>
    </xf>
    <xf numFmtId="0" fontId="18" fillId="0" borderId="0" xfId="0" applyFont="1" applyAlignment="1" applyProtection="1">
      <alignment horizontal="center" wrapText="1"/>
    </xf>
    <xf numFmtId="2" fontId="18" fillId="0" borderId="0" xfId="0" applyNumberFormat="1" applyFont="1" applyAlignment="1" applyProtection="1">
      <alignment horizontal="center"/>
    </xf>
    <xf numFmtId="2" fontId="18" fillId="0" borderId="0" xfId="0" applyNumberFormat="1" applyFont="1" applyFill="1" applyProtection="1"/>
    <xf numFmtId="2" fontId="33" fillId="0" borderId="0" xfId="0" applyNumberFormat="1" applyFont="1" applyFill="1" applyBorder="1" applyProtection="1"/>
    <xf numFmtId="0" fontId="33" fillId="0" borderId="0" xfId="0" applyFont="1" applyFill="1" applyBorder="1" applyProtection="1"/>
    <xf numFmtId="0" fontId="40" fillId="22" borderId="6" xfId="0" applyFont="1" applyFill="1" applyBorder="1" applyAlignment="1" applyProtection="1">
      <alignment vertical="center"/>
    </xf>
    <xf numFmtId="0" fontId="30" fillId="0" borderId="18" xfId="0" applyFont="1" applyBorder="1"/>
    <xf numFmtId="0" fontId="30" fillId="0" borderId="0" xfId="0" applyFont="1" applyBorder="1"/>
    <xf numFmtId="0" fontId="30" fillId="0" borderId="7" xfId="0" applyFont="1" applyBorder="1"/>
    <xf numFmtId="0" fontId="40" fillId="0" borderId="7" xfId="0" applyFont="1" applyFill="1" applyBorder="1" applyAlignment="1" applyProtection="1">
      <alignment vertical="center"/>
      <protection locked="0"/>
    </xf>
    <xf numFmtId="0" fontId="40" fillId="0" borderId="10" xfId="0" applyFont="1" applyFill="1" applyBorder="1" applyAlignment="1" applyProtection="1"/>
    <xf numFmtId="0" fontId="28" fillId="0" borderId="0" xfId="0" applyFont="1"/>
    <xf numFmtId="0" fontId="24" fillId="7" borderId="0" xfId="0" applyFont="1" applyFill="1" applyBorder="1" applyAlignment="1" applyProtection="1">
      <alignment vertical="center"/>
    </xf>
    <xf numFmtId="0" fontId="28" fillId="7" borderId="0" xfId="0" applyFont="1" applyFill="1" applyAlignment="1">
      <alignment horizontal="left"/>
    </xf>
    <xf numFmtId="0" fontId="18" fillId="16" borderId="0" xfId="0" applyFont="1" applyFill="1" applyBorder="1" applyAlignment="1">
      <alignment horizontal="left" vertical="top" wrapText="1"/>
    </xf>
    <xf numFmtId="0" fontId="18" fillId="7" borderId="0" xfId="0" applyFont="1" applyFill="1" applyBorder="1" applyAlignment="1">
      <alignment horizontal="left" vertical="top" wrapText="1"/>
    </xf>
    <xf numFmtId="0" fontId="18" fillId="16" borderId="3" xfId="0" applyFont="1" applyFill="1" applyBorder="1" applyAlignment="1">
      <alignment horizontal="left" indent="1"/>
    </xf>
    <xf numFmtId="0" fontId="18" fillId="7" borderId="3" xfId="0" applyFont="1" applyFill="1" applyBorder="1" applyAlignment="1">
      <alignment horizontal="left" indent="1"/>
    </xf>
    <xf numFmtId="0" fontId="30" fillId="0" borderId="18" xfId="0" applyFont="1" applyBorder="1" applyProtection="1"/>
    <xf numFmtId="0" fontId="30" fillId="0" borderId="0" xfId="0" applyFont="1" applyBorder="1" applyProtection="1"/>
    <xf numFmtId="0" fontId="30" fillId="0" borderId="7" xfId="0" applyFont="1" applyBorder="1" applyProtection="1"/>
    <xf numFmtId="0" fontId="28" fillId="7" borderId="0" xfId="0" applyFont="1" applyFill="1"/>
    <xf numFmtId="0" fontId="29" fillId="6" borderId="0" xfId="1" applyFont="1"/>
    <xf numFmtId="0" fontId="30" fillId="7" borderId="0" xfId="0" applyFont="1" applyFill="1"/>
    <xf numFmtId="0" fontId="24" fillId="7" borderId="0" xfId="0" applyFont="1" applyFill="1" applyBorder="1" applyAlignment="1" applyProtection="1">
      <alignment vertical="center" wrapText="1"/>
    </xf>
    <xf numFmtId="0" fontId="29" fillId="6" borderId="0" xfId="1" applyFont="1" applyAlignment="1" applyProtection="1">
      <alignment vertical="center"/>
    </xf>
    <xf numFmtId="0" fontId="30" fillId="0" borderId="0" xfId="0" applyFont="1" applyAlignment="1">
      <alignment horizontal="center" vertical="center"/>
    </xf>
    <xf numFmtId="0" fontId="44" fillId="22" borderId="5" xfId="0" applyFont="1" applyFill="1" applyBorder="1" applyAlignment="1" applyProtection="1">
      <alignment horizontal="center" vertical="center"/>
      <protection hidden="1"/>
    </xf>
    <xf numFmtId="0" fontId="44" fillId="22" borderId="5" xfId="0" applyFont="1" applyFill="1" applyBorder="1" applyAlignment="1" applyProtection="1">
      <alignment vertical="center"/>
      <protection hidden="1"/>
    </xf>
    <xf numFmtId="0" fontId="44" fillId="22" borderId="6" xfId="0" applyFont="1" applyFill="1" applyBorder="1" applyAlignment="1" applyProtection="1">
      <alignment vertical="center"/>
      <protection hidden="1"/>
    </xf>
    <xf numFmtId="0" fontId="0" fillId="0" borderId="0" xfId="0" applyAlignment="1"/>
    <xf numFmtId="0" fontId="0" fillId="0" borderId="0" xfId="0" applyAlignment="1">
      <alignment horizontal="left"/>
    </xf>
    <xf numFmtId="0" fontId="41" fillId="20" borderId="0" xfId="0" applyFont="1" applyFill="1" applyAlignment="1">
      <alignment vertical="center"/>
    </xf>
    <xf numFmtId="0" fontId="57" fillId="17" borderId="32" xfId="0" applyFont="1" applyFill="1" applyBorder="1" applyAlignment="1" applyProtection="1">
      <alignment horizontal="center" vertical="center"/>
      <protection locked="0"/>
    </xf>
    <xf numFmtId="0" fontId="56" fillId="0" borderId="0" xfId="0" applyFont="1" applyAlignment="1" applyProtection="1">
      <alignment vertical="center"/>
    </xf>
    <xf numFmtId="0" fontId="44" fillId="12" borderId="6" xfId="0" applyFont="1" applyFill="1" applyBorder="1" applyAlignment="1" applyProtection="1">
      <alignment vertical="center"/>
      <protection hidden="1"/>
    </xf>
    <xf numFmtId="0" fontId="18" fillId="0" borderId="0" xfId="0" applyFont="1" applyFill="1" applyProtection="1">
      <protection hidden="1"/>
    </xf>
    <xf numFmtId="0" fontId="18" fillId="0" borderId="0" xfId="0" applyFont="1" applyProtection="1">
      <protection hidden="1"/>
    </xf>
    <xf numFmtId="0" fontId="30" fillId="0" borderId="18" xfId="0" applyFont="1" applyBorder="1" applyProtection="1">
      <protection hidden="1"/>
    </xf>
    <xf numFmtId="0" fontId="46" fillId="8" borderId="0" xfId="0" applyFont="1" applyFill="1" applyBorder="1" applyAlignment="1" applyProtection="1">
      <alignment wrapText="1"/>
      <protection hidden="1"/>
    </xf>
    <xf numFmtId="0" fontId="31" fillId="0" borderId="0" xfId="0" applyFont="1" applyFill="1" applyProtection="1">
      <protection hidden="1"/>
    </xf>
    <xf numFmtId="0" fontId="31" fillId="0" borderId="0" xfId="0" applyFont="1" applyProtection="1">
      <protection hidden="1"/>
    </xf>
    <xf numFmtId="0" fontId="40" fillId="2" borderId="10" xfId="0" applyFont="1" applyFill="1" applyBorder="1" applyAlignment="1" applyProtection="1">
      <alignment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28" fillId="0" borderId="0" xfId="0" applyFont="1" applyProtection="1">
      <protection hidden="1"/>
    </xf>
    <xf numFmtId="0" fontId="31" fillId="0" borderId="0" xfId="0" applyFont="1" applyFill="1" applyAlignment="1" applyProtection="1">
      <alignment vertical="center"/>
      <protection hidden="1"/>
    </xf>
    <xf numFmtId="0" fontId="18" fillId="0" borderId="0" xfId="0" applyFont="1" applyAlignment="1" applyProtection="1">
      <alignment vertical="center"/>
      <protection hidden="1"/>
    </xf>
    <xf numFmtId="2" fontId="17" fillId="11" borderId="4" xfId="0" applyNumberFormat="1" applyFont="1" applyFill="1" applyBorder="1" applyAlignment="1" applyProtection="1">
      <alignment horizontal="center" vertical="center"/>
      <protection hidden="1"/>
    </xf>
    <xf numFmtId="0" fontId="19" fillId="0" borderId="3" xfId="0" applyFont="1" applyBorder="1" applyAlignment="1" applyProtection="1">
      <alignment horizontal="center" vertical="center" wrapText="1"/>
      <protection hidden="1"/>
    </xf>
    <xf numFmtId="2" fontId="20" fillId="11" borderId="3" xfId="2" applyNumberFormat="1" applyFont="1" applyFill="1" applyBorder="1" applyAlignment="1" applyProtection="1">
      <alignment horizontal="center" vertical="center"/>
      <protection hidden="1"/>
    </xf>
    <xf numFmtId="2" fontId="20" fillId="0" borderId="3" xfId="2" applyNumberFormat="1" applyFont="1" applyFill="1" applyBorder="1" applyAlignment="1" applyProtection="1">
      <alignment horizontal="center" vertical="center"/>
      <protection hidden="1"/>
    </xf>
    <xf numFmtId="2" fontId="18" fillId="11" borderId="3" xfId="0" applyNumberFormat="1" applyFont="1" applyFill="1" applyBorder="1" applyAlignment="1" applyProtection="1">
      <alignment horizontal="center" vertical="center"/>
      <protection hidden="1"/>
    </xf>
    <xf numFmtId="2" fontId="17" fillId="3" borderId="3" xfId="0" applyNumberFormat="1" applyFont="1" applyFill="1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center"/>
      <protection hidden="1"/>
    </xf>
    <xf numFmtId="2" fontId="18" fillId="3" borderId="3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vertical="center"/>
      <protection hidden="1"/>
    </xf>
    <xf numFmtId="0" fontId="31" fillId="0" borderId="0" xfId="0" applyFont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vertical="center"/>
      <protection hidden="1"/>
    </xf>
    <xf numFmtId="0" fontId="33" fillId="0" borderId="0" xfId="0" applyFont="1" applyFill="1" applyBorder="1" applyAlignment="1" applyProtection="1">
      <alignment vertical="center"/>
      <protection hidden="1"/>
    </xf>
    <xf numFmtId="0" fontId="18" fillId="0" borderId="0" xfId="0" applyFont="1" applyFill="1" applyAlignment="1" applyProtection="1">
      <alignment vertical="center"/>
      <protection hidden="1"/>
    </xf>
    <xf numFmtId="2" fontId="17" fillId="15" borderId="3" xfId="0" applyNumberFormat="1" applyFont="1" applyFill="1" applyBorder="1" applyAlignment="1" applyProtection="1">
      <alignment horizontal="center" vertical="center"/>
      <protection hidden="1"/>
    </xf>
    <xf numFmtId="0" fontId="24" fillId="15" borderId="3" xfId="0" applyFont="1" applyFill="1" applyBorder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wrapText="1"/>
      <protection hidden="1"/>
    </xf>
    <xf numFmtId="2" fontId="18" fillId="0" borderId="0" xfId="0" applyNumberFormat="1" applyFont="1" applyAlignment="1" applyProtection="1">
      <alignment horizontal="center"/>
      <protection hidden="1"/>
    </xf>
    <xf numFmtId="2" fontId="18" fillId="0" borderId="0" xfId="0" applyNumberFormat="1" applyFont="1" applyFill="1" applyProtection="1">
      <protection hidden="1"/>
    </xf>
    <xf numFmtId="2" fontId="33" fillId="0" borderId="0" xfId="0" applyNumberFormat="1" applyFont="1" applyFill="1" applyBorder="1" applyProtection="1">
      <protection hidden="1"/>
    </xf>
    <xf numFmtId="0" fontId="55" fillId="20" borderId="13" xfId="0" applyFont="1" applyFill="1" applyBorder="1" applyAlignment="1" applyProtection="1">
      <alignment horizontal="center" vertical="center"/>
      <protection hidden="1"/>
    </xf>
    <xf numFmtId="0" fontId="30" fillId="4" borderId="12" xfId="0" applyFont="1" applyFill="1" applyBorder="1" applyProtection="1">
      <protection hidden="1"/>
    </xf>
    <xf numFmtId="0" fontId="34" fillId="4" borderId="13" xfId="0" applyFont="1" applyFill="1" applyBorder="1" applyProtection="1">
      <protection hidden="1"/>
    </xf>
    <xf numFmtId="0" fontId="34" fillId="0" borderId="0" xfId="0" applyFont="1" applyProtection="1">
      <protection hidden="1"/>
    </xf>
    <xf numFmtId="0" fontId="30" fillId="4" borderId="18" xfId="0" applyFont="1" applyFill="1" applyBorder="1" applyProtection="1">
      <protection hidden="1"/>
    </xf>
    <xf numFmtId="0" fontId="30" fillId="4" borderId="0" xfId="0" applyFont="1" applyFill="1" applyBorder="1" applyProtection="1">
      <protection hidden="1"/>
    </xf>
    <xf numFmtId="0" fontId="40" fillId="10" borderId="3" xfId="0" applyFont="1" applyFill="1" applyBorder="1" applyAlignment="1" applyProtection="1">
      <alignment horizontal="center"/>
      <protection hidden="1"/>
    </xf>
    <xf numFmtId="0" fontId="40" fillId="3" borderId="3" xfId="0" applyFont="1" applyFill="1" applyBorder="1" applyAlignment="1" applyProtection="1">
      <alignment horizontal="center"/>
      <protection hidden="1"/>
    </xf>
    <xf numFmtId="0" fontId="34" fillId="4" borderId="0" xfId="0" applyFont="1" applyFill="1" applyBorder="1" applyProtection="1">
      <protection hidden="1"/>
    </xf>
    <xf numFmtId="0" fontId="34" fillId="4" borderId="7" xfId="0" applyFont="1" applyFill="1" applyBorder="1" applyProtection="1">
      <protection hidden="1"/>
    </xf>
    <xf numFmtId="0" fontId="34" fillId="8" borderId="3" xfId="0" applyFont="1" applyFill="1" applyBorder="1" applyAlignment="1" applyProtection="1">
      <alignment horizontal="left" indent="1"/>
      <protection hidden="1"/>
    </xf>
    <xf numFmtId="2" fontId="34" fillId="8" borderId="3" xfId="0" applyNumberFormat="1" applyFont="1" applyFill="1" applyBorder="1" applyAlignment="1" applyProtection="1">
      <alignment horizontal="center" vertical="center"/>
      <protection hidden="1"/>
    </xf>
    <xf numFmtId="0" fontId="40" fillId="8" borderId="3" xfId="0" applyFont="1" applyFill="1" applyBorder="1" applyAlignment="1" applyProtection="1">
      <alignment horizontal="left" vertical="center" wrapText="1"/>
      <protection hidden="1"/>
    </xf>
    <xf numFmtId="2" fontId="40" fillId="8" borderId="3" xfId="0" applyNumberFormat="1" applyFont="1" applyFill="1" applyBorder="1" applyAlignment="1" applyProtection="1">
      <alignment horizontal="center" vertical="center"/>
      <protection hidden="1"/>
    </xf>
    <xf numFmtId="0" fontId="30" fillId="4" borderId="14" xfId="0" applyFont="1" applyFill="1" applyBorder="1" applyProtection="1">
      <protection hidden="1"/>
    </xf>
    <xf numFmtId="0" fontId="30" fillId="4" borderId="1" xfId="0" applyFont="1" applyFill="1" applyBorder="1" applyProtection="1">
      <protection hidden="1"/>
    </xf>
    <xf numFmtId="0" fontId="34" fillId="4" borderId="1" xfId="0" applyFont="1" applyFill="1" applyBorder="1" applyProtection="1">
      <protection hidden="1"/>
    </xf>
    <xf numFmtId="0" fontId="34" fillId="4" borderId="10" xfId="0" applyFont="1" applyFill="1" applyBorder="1" applyProtection="1">
      <protection hidden="1"/>
    </xf>
    <xf numFmtId="0" fontId="53" fillId="0" borderId="0" xfId="0" applyFont="1" applyBorder="1" applyProtection="1">
      <protection hidden="1"/>
    </xf>
    <xf numFmtId="0" fontId="54" fillId="0" borderId="0" xfId="0" applyFont="1" applyBorder="1" applyProtection="1">
      <protection hidden="1"/>
    </xf>
    <xf numFmtId="0" fontId="54" fillId="0" borderId="0" xfId="0" applyFont="1" applyProtection="1">
      <protection hidden="1"/>
    </xf>
    <xf numFmtId="0" fontId="40" fillId="0" borderId="0" xfId="0" applyFont="1" applyFill="1" applyBorder="1" applyAlignment="1" applyProtection="1">
      <alignment horizontal="right" vertical="top" wrapText="1"/>
      <protection hidden="1"/>
    </xf>
    <xf numFmtId="0" fontId="40" fillId="0" borderId="1" xfId="0" applyFont="1" applyFill="1" applyBorder="1" applyAlignment="1" applyProtection="1">
      <alignment horizontal="left" vertical="top"/>
      <protection hidden="1"/>
    </xf>
    <xf numFmtId="0" fontId="34" fillId="10" borderId="3" xfId="0" applyFont="1" applyFill="1" applyBorder="1" applyAlignment="1" applyProtection="1">
      <alignment horizontal="center" vertical="center" wrapText="1"/>
      <protection hidden="1"/>
    </xf>
    <xf numFmtId="2" fontId="40" fillId="10" borderId="3" xfId="0" applyNumberFormat="1" applyFont="1" applyFill="1" applyBorder="1" applyAlignment="1" applyProtection="1">
      <alignment horizontal="center" vertical="center" wrapText="1"/>
      <protection hidden="1"/>
    </xf>
    <xf numFmtId="0" fontId="17" fillId="10" borderId="3" xfId="0" applyFont="1" applyFill="1" applyBorder="1" applyAlignment="1" applyProtection="1">
      <alignment horizontal="left" vertical="top" wrapText="1" indent="1"/>
      <protection hidden="1"/>
    </xf>
    <xf numFmtId="0" fontId="49" fillId="0" borderId="0" xfId="0" applyFont="1" applyBorder="1" applyAlignment="1" applyProtection="1">
      <alignment wrapText="1"/>
      <protection hidden="1"/>
    </xf>
    <xf numFmtId="0" fontId="49" fillId="0" borderId="0" xfId="0" applyFont="1" applyAlignment="1" applyProtection="1">
      <alignment wrapText="1"/>
      <protection hidden="1"/>
    </xf>
    <xf numFmtId="0" fontId="34" fillId="0" borderId="0" xfId="0" applyFont="1" applyAlignment="1" applyProtection="1">
      <alignment wrapText="1"/>
      <protection hidden="1"/>
    </xf>
    <xf numFmtId="0" fontId="34" fillId="0" borderId="3" xfId="0" applyFont="1" applyBorder="1" applyAlignment="1" applyProtection="1">
      <alignment horizontal="center"/>
      <protection hidden="1"/>
    </xf>
    <xf numFmtId="0" fontId="50" fillId="0" borderId="3" xfId="0" applyFont="1" applyBorder="1" applyAlignment="1" applyProtection="1">
      <alignment horizontal="left" vertical="center" indent="1"/>
      <protection hidden="1"/>
    </xf>
    <xf numFmtId="0" fontId="51" fillId="0" borderId="0" xfId="0" applyFont="1" applyProtection="1">
      <protection hidden="1"/>
    </xf>
    <xf numFmtId="0" fontId="33" fillId="0" borderId="0" xfId="0" applyFont="1" applyBorder="1" applyAlignment="1" applyProtection="1">
      <alignment horizontal="center" vertical="center"/>
      <protection hidden="1"/>
    </xf>
    <xf numFmtId="0" fontId="51" fillId="0" borderId="0" xfId="1" applyFont="1" applyFill="1" applyBorder="1" applyAlignment="1" applyProtection="1">
      <alignment horizontal="center"/>
      <protection hidden="1"/>
    </xf>
    <xf numFmtId="2" fontId="39" fillId="0" borderId="0" xfId="1" applyNumberFormat="1" applyFont="1" applyFill="1" applyBorder="1" applyAlignment="1" applyProtection="1">
      <alignment horizontal="center" vertical="center" wrapText="1"/>
      <protection hidden="1"/>
    </xf>
    <xf numFmtId="2" fontId="52" fillId="0" borderId="0" xfId="1" applyNumberFormat="1" applyFont="1" applyFill="1" applyBorder="1" applyAlignment="1" applyProtection="1">
      <alignment horizontal="center" vertical="center" wrapText="1"/>
      <protection hidden="1"/>
    </xf>
    <xf numFmtId="0" fontId="49" fillId="0" borderId="0" xfId="0" applyFont="1" applyProtection="1">
      <protection hidden="1"/>
    </xf>
    <xf numFmtId="0" fontId="34" fillId="0" borderId="4" xfId="0" applyFont="1" applyBorder="1" applyAlignment="1" applyProtection="1">
      <alignment horizontal="center"/>
      <protection hidden="1"/>
    </xf>
    <xf numFmtId="0" fontId="34" fillId="0" borderId="3" xfId="0" applyFont="1" applyBorder="1" applyAlignment="1" applyProtection="1">
      <alignment horizontal="center" vertical="center"/>
      <protection hidden="1"/>
    </xf>
    <xf numFmtId="2" fontId="40" fillId="4" borderId="3" xfId="0" applyNumberFormat="1" applyFont="1" applyFill="1" applyBorder="1" applyAlignment="1" applyProtection="1">
      <alignment horizontal="center" vertical="center"/>
      <protection hidden="1"/>
    </xf>
    <xf numFmtId="2" fontId="34" fillId="0" borderId="3" xfId="0" applyNumberFormat="1" applyFont="1" applyFill="1" applyBorder="1" applyAlignment="1" applyProtection="1">
      <alignment horizontal="center" vertical="center"/>
      <protection hidden="1"/>
    </xf>
    <xf numFmtId="0" fontId="34" fillId="0" borderId="3" xfId="0" applyFont="1" applyBorder="1" applyAlignment="1" applyProtection="1">
      <alignment horizontal="left" indent="1"/>
      <protection hidden="1"/>
    </xf>
    <xf numFmtId="2" fontId="33" fillId="0" borderId="0" xfId="0" applyNumberFormat="1" applyFont="1" applyBorder="1" applyAlignment="1" applyProtection="1">
      <alignment horizontal="center" vertical="center"/>
      <protection hidden="1"/>
    </xf>
    <xf numFmtId="0" fontId="53" fillId="0" borderId="0" xfId="0" applyFont="1" applyFill="1" applyBorder="1" applyAlignment="1" applyProtection="1">
      <alignment horizontal="center"/>
      <protection hidden="1"/>
    </xf>
    <xf numFmtId="2" fontId="53" fillId="0" borderId="0" xfId="0" applyNumberFormat="1" applyFont="1" applyFill="1" applyBorder="1" applyAlignment="1" applyProtection="1">
      <alignment horizontal="right"/>
      <protection hidden="1"/>
    </xf>
    <xf numFmtId="2" fontId="49" fillId="0" borderId="0" xfId="0" applyNumberFormat="1" applyFont="1" applyFill="1" applyBorder="1" applyAlignment="1" applyProtection="1">
      <alignment horizontal="right"/>
      <protection hidden="1"/>
    </xf>
    <xf numFmtId="0" fontId="53" fillId="0" borderId="0" xfId="0" applyFont="1" applyBorder="1" applyAlignment="1" applyProtection="1">
      <alignment horizontal="center"/>
      <protection hidden="1"/>
    </xf>
    <xf numFmtId="2" fontId="53" fillId="0" borderId="0" xfId="0" applyNumberFormat="1" applyFont="1" applyBorder="1" applyAlignment="1" applyProtection="1">
      <alignment horizontal="center"/>
      <protection hidden="1"/>
    </xf>
    <xf numFmtId="2" fontId="53" fillId="0" borderId="0" xfId="0" applyNumberFormat="1" applyFont="1" applyBorder="1" applyProtection="1">
      <protection hidden="1"/>
    </xf>
    <xf numFmtId="2" fontId="50" fillId="15" borderId="3" xfId="0" applyNumberFormat="1" applyFont="1" applyFill="1" applyBorder="1" applyAlignment="1" applyProtection="1">
      <alignment horizontal="center" vertical="center"/>
      <protection hidden="1"/>
    </xf>
    <xf numFmtId="0" fontId="50" fillId="0" borderId="3" xfId="0" applyFont="1" applyBorder="1" applyAlignment="1" applyProtection="1">
      <alignment horizontal="left" vertical="top" indent="1"/>
      <protection hidden="1"/>
    </xf>
    <xf numFmtId="0" fontId="53" fillId="0" borderId="0" xfId="0" applyFont="1" applyFill="1" applyBorder="1" applyProtection="1">
      <protection hidden="1"/>
    </xf>
    <xf numFmtId="0" fontId="34" fillId="0" borderId="3" xfId="0" applyFont="1" applyBorder="1" applyAlignment="1" applyProtection="1">
      <alignment horizontal="center" vertical="center" wrapText="1"/>
      <protection hidden="1"/>
    </xf>
    <xf numFmtId="0" fontId="34" fillId="0" borderId="3" xfId="0" applyFont="1" applyFill="1" applyBorder="1" applyProtection="1">
      <protection hidden="1"/>
    </xf>
    <xf numFmtId="0" fontId="34" fillId="0" borderId="3" xfId="0" applyFont="1" applyBorder="1" applyProtection="1">
      <protection hidden="1"/>
    </xf>
    <xf numFmtId="0" fontId="53" fillId="0" borderId="0" xfId="0" applyFont="1" applyProtection="1">
      <protection hidden="1"/>
    </xf>
    <xf numFmtId="2" fontId="34" fillId="0" borderId="0" xfId="0" applyNumberFormat="1" applyFont="1" applyProtection="1">
      <protection hidden="1"/>
    </xf>
    <xf numFmtId="0" fontId="49" fillId="0" borderId="0" xfId="0" applyFont="1" applyBorder="1" applyProtection="1">
      <protection hidden="1"/>
    </xf>
    <xf numFmtId="0" fontId="49" fillId="0" borderId="0" xfId="0" applyFont="1" applyFill="1" applyBorder="1" applyAlignment="1" applyProtection="1">
      <alignment horizontal="center"/>
      <protection hidden="1"/>
    </xf>
    <xf numFmtId="0" fontId="18" fillId="23" borderId="14" xfId="0" applyFont="1" applyFill="1" applyBorder="1" applyAlignment="1" applyProtection="1">
      <alignment horizontal="left" vertical="center" indent="1"/>
      <protection hidden="1"/>
    </xf>
    <xf numFmtId="0" fontId="18" fillId="23" borderId="5" xfId="0" applyFont="1" applyFill="1" applyBorder="1" applyAlignment="1" applyProtection="1">
      <alignment vertical="center"/>
      <protection hidden="1"/>
    </xf>
    <xf numFmtId="0" fontId="20" fillId="23" borderId="5" xfId="0" quotePrefix="1" applyFont="1" applyFill="1" applyBorder="1" applyAlignment="1" applyProtection="1">
      <alignment horizontal="left" vertical="top" wrapText="1" indent="1"/>
      <protection hidden="1"/>
    </xf>
    <xf numFmtId="0" fontId="20" fillId="23" borderId="6" xfId="0" quotePrefix="1" applyFont="1" applyFill="1" applyBorder="1" applyAlignment="1" applyProtection="1">
      <alignment horizontal="left" vertical="top" wrapText="1" indent="1"/>
      <protection hidden="1"/>
    </xf>
    <xf numFmtId="0" fontId="0" fillId="5" borderId="0" xfId="0" applyFill="1"/>
    <xf numFmtId="0" fontId="0" fillId="0" borderId="0" xfId="0" applyAlignment="1">
      <alignment vertical="center"/>
    </xf>
    <xf numFmtId="0" fontId="18" fillId="0" borderId="0" xfId="0" applyFont="1" applyAlignment="1" applyProtection="1">
      <alignment horizontal="left" vertical="center"/>
    </xf>
    <xf numFmtId="0" fontId="40" fillId="5" borderId="18" xfId="0" applyFont="1" applyFill="1" applyBorder="1" applyAlignment="1" applyProtection="1">
      <alignment horizontal="right" vertical="center" wrapText="1"/>
      <protection hidden="1"/>
    </xf>
    <xf numFmtId="0" fontId="40" fillId="5" borderId="0" xfId="0" applyFont="1" applyFill="1" applyBorder="1" applyAlignment="1" applyProtection="1">
      <alignment vertical="center"/>
      <protection hidden="1"/>
    </xf>
    <xf numFmtId="0" fontId="40" fillId="5" borderId="0" xfId="0" applyFont="1" applyFill="1" applyBorder="1" applyAlignment="1" applyProtection="1">
      <alignment horizontal="left" vertical="center"/>
      <protection hidden="1"/>
    </xf>
    <xf numFmtId="0" fontId="40" fillId="5" borderId="7" xfId="0" applyFont="1" applyFill="1" applyBorder="1" applyAlignment="1" applyProtection="1">
      <alignment horizontal="left" vertical="center"/>
      <protection hidden="1"/>
    </xf>
    <xf numFmtId="0" fontId="30" fillId="5" borderId="18" xfId="0" applyFont="1" applyFill="1" applyBorder="1" applyProtection="1">
      <protection hidden="1"/>
    </xf>
    <xf numFmtId="0" fontId="30" fillId="5" borderId="0" xfId="0" applyFont="1" applyFill="1" applyBorder="1" applyProtection="1">
      <protection hidden="1"/>
    </xf>
    <xf numFmtId="0" fontId="30" fillId="5" borderId="7" xfId="0" applyFont="1" applyFill="1" applyBorder="1" applyProtection="1">
      <protection hidden="1"/>
    </xf>
    <xf numFmtId="0" fontId="40" fillId="5" borderId="14" xfId="0" applyFont="1" applyFill="1" applyBorder="1" applyAlignment="1" applyProtection="1">
      <alignment horizontal="right" vertical="center" wrapText="1"/>
      <protection hidden="1"/>
    </xf>
    <xf numFmtId="0" fontId="40" fillId="5" borderId="18" xfId="0" applyFont="1" applyFill="1" applyBorder="1" applyProtection="1">
      <protection hidden="1"/>
    </xf>
    <xf numFmtId="0" fontId="40" fillId="5" borderId="0" xfId="0" applyFont="1" applyFill="1" applyBorder="1" applyProtection="1">
      <protection hidden="1"/>
    </xf>
    <xf numFmtId="0" fontId="40" fillId="5" borderId="7" xfId="0" applyFont="1" applyFill="1" applyBorder="1" applyProtection="1">
      <protection hidden="1"/>
    </xf>
    <xf numFmtId="0" fontId="40" fillId="5" borderId="0" xfId="0" applyFont="1" applyFill="1" applyBorder="1"/>
    <xf numFmtId="0" fontId="40" fillId="5" borderId="0" xfId="0" applyFont="1" applyFill="1" applyBorder="1" applyAlignment="1" applyProtection="1">
      <protection hidden="1"/>
    </xf>
    <xf numFmtId="0" fontId="40" fillId="5" borderId="0" xfId="0" applyFont="1" applyFill="1" applyBorder="1" applyAlignment="1" applyProtection="1">
      <alignment wrapText="1"/>
      <protection hidden="1"/>
    </xf>
    <xf numFmtId="0" fontId="40" fillId="5" borderId="7" xfId="0" applyFont="1" applyFill="1" applyBorder="1" applyAlignment="1" applyProtection="1">
      <alignment vertical="center"/>
      <protection hidden="1"/>
    </xf>
    <xf numFmtId="0" fontId="40" fillId="5" borderId="12" xfId="0" applyFont="1" applyFill="1" applyBorder="1" applyProtection="1">
      <protection hidden="1"/>
    </xf>
    <xf numFmtId="0" fontId="40" fillId="5" borderId="22" xfId="0" applyFont="1" applyFill="1" applyBorder="1" applyProtection="1">
      <protection hidden="1"/>
    </xf>
    <xf numFmtId="0" fontId="34" fillId="5" borderId="22" xfId="0" applyFont="1" applyFill="1" applyBorder="1" applyProtection="1">
      <protection hidden="1"/>
    </xf>
    <xf numFmtId="0" fontId="34" fillId="5" borderId="13" xfId="0" applyFont="1" applyFill="1" applyBorder="1" applyProtection="1">
      <protection hidden="1"/>
    </xf>
    <xf numFmtId="0" fontId="40" fillId="5" borderId="14" xfId="0" applyFont="1" applyFill="1" applyBorder="1" applyProtection="1">
      <protection hidden="1"/>
    </xf>
    <xf numFmtId="0" fontId="40" fillId="5" borderId="1" xfId="0" applyFont="1" applyFill="1" applyBorder="1" applyProtection="1">
      <protection hidden="1"/>
    </xf>
    <xf numFmtId="0" fontId="34" fillId="5" borderId="1" xfId="0" applyFont="1" applyFill="1" applyBorder="1" applyProtection="1">
      <protection hidden="1"/>
    </xf>
    <xf numFmtId="0" fontId="40" fillId="5" borderId="1" xfId="0" applyFont="1" applyFill="1" applyBorder="1" applyAlignment="1" applyProtection="1">
      <alignment horizontal="right"/>
      <protection hidden="1"/>
    </xf>
    <xf numFmtId="0" fontId="40" fillId="5" borderId="1" xfId="0" applyFont="1" applyFill="1" applyBorder="1" applyAlignment="1" applyProtection="1">
      <alignment horizontal="left"/>
      <protection hidden="1"/>
    </xf>
    <xf numFmtId="0" fontId="34" fillId="5" borderId="10" xfId="0" applyFont="1" applyFill="1" applyBorder="1" applyProtection="1">
      <protection hidden="1"/>
    </xf>
    <xf numFmtId="0" fontId="40" fillId="5" borderId="12" xfId="0" applyFont="1" applyFill="1" applyBorder="1" applyAlignment="1" applyProtection="1">
      <alignment horizontal="right" vertical="top" wrapText="1"/>
      <protection hidden="1"/>
    </xf>
    <xf numFmtId="0" fontId="40" fillId="5" borderId="22" xfId="0" applyFont="1" applyFill="1" applyBorder="1" applyAlignment="1" applyProtection="1">
      <alignment vertical="center"/>
      <protection locked="0" hidden="1"/>
    </xf>
    <xf numFmtId="0" fontId="40" fillId="5" borderId="13" xfId="0" applyFont="1" applyFill="1" applyBorder="1" applyAlignment="1" applyProtection="1">
      <alignment vertical="center"/>
      <protection locked="0" hidden="1"/>
    </xf>
    <xf numFmtId="0" fontId="40" fillId="5" borderId="1" xfId="0" applyFont="1" applyFill="1" applyBorder="1" applyAlignment="1" applyProtection="1">
      <alignment vertical="center"/>
      <protection locked="0" hidden="1"/>
    </xf>
    <xf numFmtId="0" fontId="40" fillId="5" borderId="1" xfId="0" applyFont="1" applyFill="1" applyBorder="1" applyAlignment="1" applyProtection="1">
      <alignment horizontal="right" vertical="center" wrapText="1"/>
      <protection hidden="1"/>
    </xf>
    <xf numFmtId="0" fontId="18" fillId="5" borderId="10" xfId="0" applyFont="1" applyFill="1" applyBorder="1" applyProtection="1">
      <protection hidden="1"/>
    </xf>
    <xf numFmtId="0" fontId="40" fillId="5" borderId="18" xfId="0" applyFont="1" applyFill="1" applyBorder="1" applyAlignment="1" applyProtection="1">
      <alignment horizontal="right" vertical="top" wrapText="1"/>
    </xf>
    <xf numFmtId="0" fontId="40" fillId="5" borderId="0" xfId="0" applyFont="1" applyFill="1" applyBorder="1" applyAlignment="1" applyProtection="1">
      <alignment vertical="center"/>
    </xf>
    <xf numFmtId="0" fontId="40" fillId="5" borderId="7" xfId="0" applyFont="1" applyFill="1" applyBorder="1" applyAlignment="1" applyProtection="1">
      <alignment vertical="center"/>
    </xf>
    <xf numFmtId="0" fontId="30" fillId="5" borderId="18" xfId="0" applyFont="1" applyFill="1" applyBorder="1" applyProtection="1"/>
    <xf numFmtId="0" fontId="30" fillId="5" borderId="0" xfId="0" applyFont="1" applyFill="1" applyBorder="1" applyProtection="1"/>
    <xf numFmtId="0" fontId="30" fillId="5" borderId="7" xfId="0" applyFont="1" applyFill="1" applyBorder="1" applyProtection="1"/>
    <xf numFmtId="0" fontId="40" fillId="5" borderId="18" xfId="0" applyFont="1" applyFill="1" applyBorder="1" applyAlignment="1" applyProtection="1">
      <alignment horizontal="right" vertical="center" wrapText="1"/>
    </xf>
    <xf numFmtId="0" fontId="40" fillId="5" borderId="0" xfId="0" applyFont="1" applyFill="1" applyBorder="1" applyAlignment="1" applyProtection="1">
      <alignment horizontal="right" vertical="center" wrapText="1"/>
    </xf>
    <xf numFmtId="0" fontId="30" fillId="0" borderId="1" xfId="0" applyFont="1" applyBorder="1"/>
    <xf numFmtId="0" fontId="30" fillId="0" borderId="10" xfId="0" applyFont="1" applyBorder="1"/>
    <xf numFmtId="0" fontId="30" fillId="0" borderId="14" xfId="0" applyFont="1" applyBorder="1"/>
    <xf numFmtId="0" fontId="40" fillId="5" borderId="0" xfId="0" applyFont="1" applyFill="1" applyBorder="1" applyAlignment="1" applyProtection="1">
      <alignment horizontal="left" vertical="center" wrapText="1" indent="4"/>
      <protection hidden="1"/>
    </xf>
    <xf numFmtId="0" fontId="40" fillId="5" borderId="12" xfId="0" applyFont="1" applyFill="1" applyBorder="1" applyAlignment="1" applyProtection="1">
      <alignment horizontal="left" vertical="center" wrapText="1" indent="1"/>
      <protection hidden="1"/>
    </xf>
    <xf numFmtId="0" fontId="40" fillId="5" borderId="22" xfId="0" applyFont="1" applyFill="1" applyBorder="1" applyAlignment="1" applyProtection="1">
      <alignment horizontal="right" vertical="center" wrapText="1"/>
      <protection hidden="1"/>
    </xf>
    <xf numFmtId="0" fontId="40" fillId="5" borderId="13" xfId="0" applyFont="1" applyFill="1" applyBorder="1" applyAlignment="1" applyProtection="1">
      <alignment vertical="center" wrapText="1"/>
      <protection locked="0" hidden="1"/>
    </xf>
    <xf numFmtId="0" fontId="30" fillId="5" borderId="18" xfId="0" applyFont="1" applyFill="1" applyBorder="1" applyAlignment="1" applyProtection="1">
      <alignment horizontal="right" vertical="center"/>
      <protection hidden="1"/>
    </xf>
    <xf numFmtId="0" fontId="30" fillId="5" borderId="0" xfId="0" applyFont="1" applyFill="1" applyBorder="1" applyAlignment="1" applyProtection="1">
      <alignment horizontal="center"/>
      <protection hidden="1"/>
    </xf>
    <xf numFmtId="0" fontId="40" fillId="5" borderId="14" xfId="0" applyFont="1" applyFill="1" applyBorder="1" applyAlignment="1" applyProtection="1">
      <alignment horizontal="left" vertical="center" wrapText="1" indent="1"/>
      <protection hidden="1"/>
    </xf>
    <xf numFmtId="0" fontId="18" fillId="5" borderId="10" xfId="0" applyFont="1" applyFill="1" applyBorder="1" applyAlignment="1" applyProtection="1"/>
    <xf numFmtId="0" fontId="40" fillId="5" borderId="7" xfId="0" applyFont="1" applyFill="1" applyBorder="1" applyAlignment="1" applyProtection="1">
      <alignment horizontal="left" vertical="center"/>
      <protection locked="0"/>
    </xf>
    <xf numFmtId="0" fontId="30" fillId="5" borderId="18" xfId="0" applyFont="1" applyFill="1" applyBorder="1" applyAlignment="1">
      <alignment horizontal="right" vertical="center"/>
    </xf>
    <xf numFmtId="0" fontId="30" fillId="5" borderId="0" xfId="0" applyFont="1" applyFill="1" applyBorder="1"/>
    <xf numFmtId="0" fontId="30" fillId="5" borderId="7" xfId="0" applyFont="1" applyFill="1" applyBorder="1"/>
    <xf numFmtId="0" fontId="40" fillId="5" borderId="0" xfId="0" applyFont="1" applyFill="1" applyBorder="1" applyAlignment="1" applyProtection="1">
      <alignment horizontal="left" vertical="center"/>
      <protection locked="0"/>
    </xf>
    <xf numFmtId="0" fontId="40" fillId="5" borderId="0" xfId="0" applyFont="1" applyFill="1" applyBorder="1" applyAlignment="1" applyProtection="1">
      <alignment horizontal="left" wrapText="1" indent="1"/>
    </xf>
    <xf numFmtId="0" fontId="40" fillId="4" borderId="0" xfId="0" applyFont="1" applyFill="1" applyAlignment="1" applyProtection="1">
      <alignment horizontal="left"/>
      <protection hidden="1"/>
    </xf>
    <xf numFmtId="0" fontId="34" fillId="4" borderId="0" xfId="0" applyFont="1" applyFill="1" applyAlignment="1" applyProtection="1">
      <alignment horizontal="left" indent="1"/>
      <protection hidden="1"/>
    </xf>
    <xf numFmtId="0" fontId="34" fillId="4" borderId="0" xfId="0" applyFont="1" applyFill="1" applyProtection="1">
      <protection hidden="1"/>
    </xf>
    <xf numFmtId="2" fontId="34" fillId="4" borderId="0" xfId="0" applyNumberFormat="1" applyFont="1" applyFill="1" applyProtection="1">
      <protection hidden="1"/>
    </xf>
    <xf numFmtId="0" fontId="40" fillId="5" borderId="22" xfId="0" applyFont="1" applyFill="1" applyBorder="1" applyAlignment="1" applyProtection="1">
      <alignment horizontal="left" vertical="center"/>
      <protection locked="0" hidden="1"/>
    </xf>
    <xf numFmtId="0" fontId="41" fillId="20" borderId="0" xfId="0" applyFont="1" applyFill="1" applyAlignment="1">
      <alignment horizontal="right" vertical="center"/>
    </xf>
    <xf numFmtId="0" fontId="44" fillId="22" borderId="2" xfId="0" applyFont="1" applyFill="1" applyBorder="1" applyAlignment="1" applyProtection="1">
      <alignment horizontal="right" vertical="center"/>
      <protection hidden="1"/>
    </xf>
    <xf numFmtId="0" fontId="44" fillId="22" borderId="5" xfId="0" applyFont="1" applyFill="1" applyBorder="1" applyAlignment="1" applyProtection="1">
      <alignment horizontal="right" vertical="center"/>
      <protection hidden="1"/>
    </xf>
    <xf numFmtId="0" fontId="18" fillId="11" borderId="12" xfId="0" applyFont="1" applyFill="1" applyBorder="1" applyAlignment="1" applyProtection="1">
      <alignment horizontal="center" vertical="center"/>
      <protection locked="0" hidden="1"/>
    </xf>
    <xf numFmtId="0" fontId="18" fillId="11" borderId="18" xfId="0" applyFont="1" applyFill="1" applyBorder="1" applyAlignment="1" applyProtection="1">
      <alignment horizontal="center" vertical="center"/>
      <protection locked="0" hidden="1"/>
    </xf>
    <xf numFmtId="0" fontId="18" fillId="11" borderId="14" xfId="0" applyFont="1" applyFill="1" applyBorder="1" applyAlignment="1" applyProtection="1">
      <alignment horizontal="center" vertical="center"/>
      <protection locked="0" hidden="1"/>
    </xf>
    <xf numFmtId="0" fontId="40" fillId="8" borderId="22" xfId="0" applyFont="1" applyFill="1" applyBorder="1" applyAlignment="1" applyProtection="1">
      <alignment horizontal="left" vertical="center"/>
      <protection locked="0" hidden="1"/>
    </xf>
    <xf numFmtId="0" fontId="40" fillId="19" borderId="19" xfId="0" applyFont="1" applyFill="1" applyBorder="1" applyAlignment="1" applyProtection="1">
      <alignment horizontal="center"/>
      <protection hidden="1"/>
    </xf>
    <xf numFmtId="0" fontId="40" fillId="19" borderId="20" xfId="0" applyFont="1" applyFill="1" applyBorder="1" applyAlignment="1" applyProtection="1">
      <alignment horizontal="center"/>
      <protection hidden="1"/>
    </xf>
    <xf numFmtId="0" fontId="40" fillId="19" borderId="21" xfId="0" applyFont="1" applyFill="1" applyBorder="1" applyAlignment="1" applyProtection="1">
      <alignment horizontal="center"/>
      <protection hidden="1"/>
    </xf>
    <xf numFmtId="0" fontId="18" fillId="0" borderId="12" xfId="0" applyFont="1" applyFill="1" applyBorder="1" applyAlignment="1" applyProtection="1">
      <alignment horizontal="left" vertical="center" indent="1"/>
      <protection hidden="1"/>
    </xf>
    <xf numFmtId="0" fontId="18" fillId="0" borderId="22" xfId="0" applyFont="1" applyFill="1" applyBorder="1" applyAlignment="1" applyProtection="1">
      <alignment horizontal="left" vertical="center" indent="1"/>
      <protection hidden="1"/>
    </xf>
    <xf numFmtId="0" fontId="18" fillId="0" borderId="13" xfId="0" applyFont="1" applyFill="1" applyBorder="1" applyAlignment="1" applyProtection="1">
      <alignment horizontal="left" vertical="center" indent="1"/>
      <protection hidden="1"/>
    </xf>
    <xf numFmtId="0" fontId="18" fillId="0" borderId="2" xfId="0" applyFont="1" applyFill="1" applyBorder="1" applyAlignment="1">
      <alignment horizontal="left" indent="1"/>
    </xf>
    <xf numFmtId="0" fontId="18" fillId="0" borderId="5" xfId="0" applyFont="1" applyFill="1" applyBorder="1" applyAlignment="1">
      <alignment horizontal="left" indent="1"/>
    </xf>
    <xf numFmtId="0" fontId="18" fillId="0" borderId="6" xfId="0" applyFont="1" applyFill="1" applyBorder="1" applyAlignment="1">
      <alignment horizontal="left" indent="1"/>
    </xf>
    <xf numFmtId="0" fontId="31" fillId="0" borderId="22" xfId="0" applyFont="1" applyBorder="1" applyAlignment="1" applyProtection="1">
      <alignment horizontal="center" vertical="center" wrapText="1"/>
      <protection hidden="1"/>
    </xf>
    <xf numFmtId="0" fontId="31" fillId="0" borderId="13" xfId="0" applyFont="1" applyBorder="1" applyAlignment="1" applyProtection="1">
      <alignment horizontal="center" vertical="center" wrapText="1"/>
      <protection hidden="1"/>
    </xf>
    <xf numFmtId="0" fontId="31" fillId="0" borderId="0" xfId="0" applyFont="1" applyBorder="1" applyAlignment="1" applyProtection="1">
      <alignment horizontal="center" vertical="center" wrapText="1"/>
      <protection hidden="1"/>
    </xf>
    <xf numFmtId="0" fontId="31" fillId="0" borderId="7" xfId="0" applyFont="1" applyBorder="1" applyAlignment="1" applyProtection="1">
      <alignment horizontal="center" vertical="center" wrapText="1"/>
      <protection hidden="1"/>
    </xf>
    <xf numFmtId="0" fontId="31" fillId="0" borderId="1" xfId="0" applyFont="1" applyBorder="1" applyAlignment="1" applyProtection="1">
      <alignment horizontal="center" vertical="center" wrapText="1"/>
      <protection hidden="1"/>
    </xf>
    <xf numFmtId="0" fontId="31" fillId="0" borderId="10" xfId="0" applyFont="1" applyBorder="1" applyAlignment="1" applyProtection="1">
      <alignment horizontal="center" vertical="center" wrapText="1"/>
      <protection hidden="1"/>
    </xf>
    <xf numFmtId="0" fontId="28" fillId="0" borderId="8" xfId="0" applyFont="1" applyBorder="1" applyAlignment="1" applyProtection="1">
      <alignment horizontal="center" wrapText="1"/>
      <protection hidden="1"/>
    </xf>
    <xf numFmtId="0" fontId="28" fillId="0" borderId="9" xfId="0" applyFont="1" applyBorder="1" applyAlignment="1" applyProtection="1">
      <alignment horizontal="center" wrapText="1"/>
      <protection hidden="1"/>
    </xf>
    <xf numFmtId="0" fontId="40" fillId="8" borderId="1" xfId="0" applyFont="1" applyFill="1" applyBorder="1" applyAlignment="1" applyProtection="1">
      <alignment horizontal="left" vertical="center"/>
      <protection locked="0" hidden="1"/>
    </xf>
    <xf numFmtId="0" fontId="31" fillId="0" borderId="22" xfId="0" quotePrefix="1" applyFont="1" applyFill="1" applyBorder="1" applyAlignment="1" applyProtection="1">
      <alignment horizontal="center" vertical="top" wrapText="1"/>
      <protection hidden="1"/>
    </xf>
    <xf numFmtId="0" fontId="31" fillId="0" borderId="13" xfId="0" quotePrefix="1" applyFont="1" applyFill="1" applyBorder="1" applyAlignment="1" applyProtection="1">
      <alignment horizontal="center" vertical="top" wrapText="1"/>
      <protection hidden="1"/>
    </xf>
    <xf numFmtId="0" fontId="31" fillId="0" borderId="0" xfId="0" quotePrefix="1" applyFont="1" applyFill="1" applyBorder="1" applyAlignment="1" applyProtection="1">
      <alignment horizontal="center" vertical="top" wrapText="1"/>
      <protection hidden="1"/>
    </xf>
    <xf numFmtId="0" fontId="31" fillId="0" borderId="7" xfId="0" quotePrefix="1" applyFont="1" applyFill="1" applyBorder="1" applyAlignment="1" applyProtection="1">
      <alignment horizontal="center" vertical="top" wrapText="1"/>
      <protection hidden="1"/>
    </xf>
    <xf numFmtId="0" fontId="31" fillId="0" borderId="1" xfId="0" quotePrefix="1" applyFont="1" applyFill="1" applyBorder="1" applyAlignment="1" applyProtection="1">
      <alignment horizontal="center" vertical="top" wrapText="1"/>
      <protection hidden="1"/>
    </xf>
    <xf numFmtId="0" fontId="31" fillId="0" borderId="10" xfId="0" quotePrefix="1" applyFont="1" applyFill="1" applyBorder="1" applyAlignment="1" applyProtection="1">
      <alignment horizontal="center" vertical="top" wrapText="1"/>
      <protection hidden="1"/>
    </xf>
    <xf numFmtId="0" fontId="20" fillId="11" borderId="12" xfId="0" quotePrefix="1" applyFont="1" applyFill="1" applyBorder="1" applyAlignment="1" applyProtection="1">
      <alignment horizontal="center" vertical="center" wrapText="1"/>
      <protection locked="0" hidden="1"/>
    </xf>
    <xf numFmtId="0" fontId="20" fillId="11" borderId="18" xfId="0" quotePrefix="1" applyFont="1" applyFill="1" applyBorder="1" applyAlignment="1" applyProtection="1">
      <alignment horizontal="center" vertical="center" wrapText="1"/>
      <protection locked="0" hidden="1"/>
    </xf>
    <xf numFmtId="0" fontId="20" fillId="11" borderId="14" xfId="0" quotePrefix="1" applyFont="1" applyFill="1" applyBorder="1" applyAlignment="1" applyProtection="1">
      <alignment horizontal="center" vertical="center" wrapText="1"/>
      <protection locked="0" hidden="1"/>
    </xf>
    <xf numFmtId="0" fontId="44" fillId="22" borderId="2" xfId="0" applyFont="1" applyFill="1" applyBorder="1" applyAlignment="1" applyProtection="1">
      <alignment horizontal="center" vertical="center"/>
    </xf>
    <xf numFmtId="0" fontId="44" fillId="22" borderId="5" xfId="0" applyFont="1" applyFill="1" applyBorder="1" applyAlignment="1" applyProtection="1">
      <alignment horizontal="center" vertical="center"/>
    </xf>
    <xf numFmtId="0" fontId="44" fillId="22" borderId="6" xfId="0" applyFont="1" applyFill="1" applyBorder="1" applyAlignment="1" applyProtection="1">
      <alignment horizontal="center" vertical="center"/>
    </xf>
    <xf numFmtId="0" fontId="17" fillId="3" borderId="2" xfId="0" applyFont="1" applyFill="1" applyBorder="1" applyAlignment="1" applyProtection="1">
      <alignment horizontal="center" vertical="center"/>
      <protection hidden="1"/>
    </xf>
    <xf numFmtId="0" fontId="17" fillId="3" borderId="5" xfId="0" applyFont="1" applyFill="1" applyBorder="1" applyAlignment="1" applyProtection="1">
      <alignment horizontal="center" vertical="center"/>
      <protection hidden="1"/>
    </xf>
    <xf numFmtId="0" fontId="17" fillId="3" borderId="6" xfId="0" applyFont="1" applyFill="1" applyBorder="1" applyAlignment="1" applyProtection="1">
      <alignment horizontal="center" vertical="center"/>
      <protection hidden="1"/>
    </xf>
    <xf numFmtId="0" fontId="17" fillId="10" borderId="2" xfId="0" applyFont="1" applyFill="1" applyBorder="1" applyAlignment="1" applyProtection="1">
      <alignment horizontal="center"/>
      <protection hidden="1"/>
    </xf>
    <xf numFmtId="0" fontId="17" fillId="10" borderId="5" xfId="0" applyFont="1" applyFill="1" applyBorder="1" applyAlignment="1" applyProtection="1">
      <alignment horizontal="center"/>
      <protection hidden="1"/>
    </xf>
    <xf numFmtId="0" fontId="17" fillId="10" borderId="6" xfId="0" applyFont="1" applyFill="1" applyBorder="1" applyAlignment="1" applyProtection="1">
      <alignment horizontal="center"/>
      <protection hidden="1"/>
    </xf>
    <xf numFmtId="0" fontId="17" fillId="2" borderId="2" xfId="0" applyFont="1" applyFill="1" applyBorder="1" applyAlignment="1" applyProtection="1">
      <alignment horizontal="left" vertical="center"/>
      <protection hidden="1"/>
    </xf>
    <xf numFmtId="0" fontId="17" fillId="2" borderId="5" xfId="0" applyFont="1" applyFill="1" applyBorder="1" applyAlignment="1" applyProtection="1">
      <alignment horizontal="left" vertical="center"/>
      <protection hidden="1"/>
    </xf>
    <xf numFmtId="0" fontId="17" fillId="2" borderId="6" xfId="0" applyFont="1" applyFill="1" applyBorder="1" applyAlignment="1" applyProtection="1">
      <alignment horizontal="left" vertical="center"/>
      <protection hidden="1"/>
    </xf>
    <xf numFmtId="0" fontId="18" fillId="0" borderId="2" xfId="0" applyFont="1" applyBorder="1" applyAlignment="1" applyProtection="1">
      <alignment horizontal="left" vertical="center"/>
      <protection hidden="1"/>
    </xf>
    <xf numFmtId="0" fontId="18" fillId="0" borderId="5" xfId="0" applyFont="1" applyBorder="1" applyAlignment="1" applyProtection="1">
      <alignment horizontal="left" vertical="center"/>
      <protection hidden="1"/>
    </xf>
    <xf numFmtId="0" fontId="18" fillId="0" borderId="6" xfId="0" applyFont="1" applyBorder="1" applyAlignment="1" applyProtection="1">
      <alignment horizontal="left" vertical="center"/>
      <protection hidden="1"/>
    </xf>
    <xf numFmtId="0" fontId="40" fillId="5" borderId="0" xfId="0" applyFont="1" applyFill="1" applyBorder="1" applyAlignment="1" applyProtection="1">
      <alignment horizontal="left"/>
    </xf>
    <xf numFmtId="0" fontId="40" fillId="5" borderId="7" xfId="0" applyFont="1" applyFill="1" applyBorder="1" applyAlignment="1" applyProtection="1">
      <alignment horizontal="left"/>
    </xf>
    <xf numFmtId="0" fontId="20" fillId="13" borderId="2" xfId="0" quotePrefix="1" applyFont="1" applyFill="1" applyBorder="1" applyAlignment="1" applyProtection="1">
      <alignment horizontal="left" vertical="top" wrapText="1" indent="1"/>
      <protection hidden="1"/>
    </xf>
    <xf numFmtId="0" fontId="20" fillId="13" borderId="5" xfId="0" quotePrefix="1" applyFont="1" applyFill="1" applyBorder="1" applyAlignment="1" applyProtection="1">
      <alignment horizontal="left" vertical="top" wrapText="1" indent="1"/>
      <protection hidden="1"/>
    </xf>
    <xf numFmtId="0" fontId="20" fillId="13" borderId="6" xfId="0" quotePrefix="1" applyFont="1" applyFill="1" applyBorder="1" applyAlignment="1" applyProtection="1">
      <alignment horizontal="left" vertical="top" wrapText="1" indent="1"/>
      <protection hidden="1"/>
    </xf>
    <xf numFmtId="0" fontId="17" fillId="15" borderId="19" xfId="0" applyFont="1" applyFill="1" applyBorder="1" applyAlignment="1" applyProtection="1">
      <alignment horizontal="center" vertical="center"/>
      <protection hidden="1"/>
    </xf>
    <xf numFmtId="0" fontId="17" fillId="15" borderId="20" xfId="0" applyFont="1" applyFill="1" applyBorder="1" applyAlignment="1" applyProtection="1">
      <alignment horizontal="center" vertical="center"/>
      <protection hidden="1"/>
    </xf>
    <xf numFmtId="0" fontId="17" fillId="15" borderId="21" xfId="0" applyFont="1" applyFill="1" applyBorder="1" applyAlignment="1" applyProtection="1">
      <alignment horizontal="center" vertical="center"/>
      <protection hidden="1"/>
    </xf>
    <xf numFmtId="0" fontId="17" fillId="3" borderId="12" xfId="0" applyFont="1" applyFill="1" applyBorder="1" applyAlignment="1" applyProtection="1">
      <alignment horizontal="center" vertical="center"/>
      <protection hidden="1"/>
    </xf>
    <xf numFmtId="0" fontId="17" fillId="3" borderId="22" xfId="0" applyFont="1" applyFill="1" applyBorder="1" applyAlignment="1" applyProtection="1">
      <alignment horizontal="center" vertical="center"/>
      <protection hidden="1"/>
    </xf>
    <xf numFmtId="0" fontId="17" fillId="3" borderId="13" xfId="0" applyFont="1" applyFill="1" applyBorder="1" applyAlignment="1" applyProtection="1">
      <alignment horizontal="center" vertical="center"/>
      <protection hidden="1"/>
    </xf>
    <xf numFmtId="0" fontId="44" fillId="12" borderId="2" xfId="0" applyFont="1" applyFill="1" applyBorder="1" applyAlignment="1" applyProtection="1">
      <alignment horizontal="center" vertical="center"/>
    </xf>
    <xf numFmtId="0" fontId="44" fillId="12" borderId="5" xfId="0" applyFont="1" applyFill="1" applyBorder="1" applyAlignment="1" applyProtection="1">
      <alignment horizontal="center" vertical="center"/>
    </xf>
    <xf numFmtId="0" fontId="44" fillId="12" borderId="6" xfId="0" applyFont="1" applyFill="1" applyBorder="1" applyAlignment="1" applyProtection="1">
      <alignment horizontal="center" vertical="center"/>
    </xf>
    <xf numFmtId="0" fontId="17" fillId="10" borderId="2" xfId="0" applyFont="1" applyFill="1" applyBorder="1" applyAlignment="1" applyProtection="1">
      <alignment horizontal="center"/>
    </xf>
    <xf numFmtId="0" fontId="17" fillId="10" borderId="5" xfId="0" applyFont="1" applyFill="1" applyBorder="1" applyAlignment="1" applyProtection="1">
      <alignment horizontal="center"/>
    </xf>
    <xf numFmtId="0" fontId="17" fillId="10" borderId="6" xfId="0" applyFont="1" applyFill="1" applyBorder="1" applyAlignment="1" applyProtection="1">
      <alignment horizontal="center"/>
    </xf>
    <xf numFmtId="0" fontId="18" fillId="0" borderId="2" xfId="0" applyFont="1" applyBorder="1" applyAlignment="1" applyProtection="1">
      <alignment horizontal="left" vertical="center"/>
    </xf>
    <xf numFmtId="0" fontId="18" fillId="0" borderId="5" xfId="0" applyFont="1" applyBorder="1" applyAlignment="1" applyProtection="1">
      <alignment horizontal="left" vertical="center"/>
    </xf>
    <xf numFmtId="0" fontId="18" fillId="0" borderId="6" xfId="0" applyFont="1" applyBorder="1" applyAlignment="1" applyProtection="1">
      <alignment horizontal="left" vertical="center"/>
    </xf>
    <xf numFmtId="0" fontId="17" fillId="3" borderId="2" xfId="0" applyFont="1" applyFill="1" applyBorder="1" applyAlignment="1" applyProtection="1">
      <alignment horizontal="center" vertical="center"/>
    </xf>
    <xf numFmtId="0" fontId="17" fillId="3" borderId="5" xfId="0" applyFont="1" applyFill="1" applyBorder="1" applyAlignment="1" applyProtection="1">
      <alignment horizontal="center" vertical="center"/>
    </xf>
    <xf numFmtId="0" fontId="17" fillId="3" borderId="6" xfId="0" applyFont="1" applyFill="1" applyBorder="1" applyAlignment="1" applyProtection="1">
      <alignment horizontal="center" vertical="center"/>
    </xf>
    <xf numFmtId="0" fontId="17" fillId="3" borderId="12" xfId="0" applyFont="1" applyFill="1" applyBorder="1" applyAlignment="1" applyProtection="1">
      <alignment horizontal="center" vertical="center"/>
    </xf>
    <xf numFmtId="0" fontId="17" fillId="3" borderId="22" xfId="0" applyFont="1" applyFill="1" applyBorder="1" applyAlignment="1" applyProtection="1">
      <alignment horizontal="center" vertical="center"/>
    </xf>
    <xf numFmtId="0" fontId="17" fillId="3" borderId="13" xfId="0" applyFont="1" applyFill="1" applyBorder="1" applyAlignment="1" applyProtection="1">
      <alignment horizontal="center" vertical="center"/>
    </xf>
    <xf numFmtId="0" fontId="17" fillId="15" borderId="19" xfId="0" applyFont="1" applyFill="1" applyBorder="1" applyAlignment="1" applyProtection="1">
      <alignment horizontal="center" vertical="center"/>
    </xf>
    <xf numFmtId="0" fontId="17" fillId="15" borderId="20" xfId="0" applyFont="1" applyFill="1" applyBorder="1" applyAlignment="1" applyProtection="1">
      <alignment horizontal="center" vertical="center"/>
    </xf>
    <xf numFmtId="0" fontId="17" fillId="15" borderId="21" xfId="0" applyFont="1" applyFill="1" applyBorder="1" applyAlignment="1" applyProtection="1">
      <alignment horizontal="center" vertical="center"/>
    </xf>
    <xf numFmtId="0" fontId="20" fillId="13" borderId="2" xfId="0" quotePrefix="1" applyFont="1" applyFill="1" applyBorder="1" applyAlignment="1" applyProtection="1">
      <alignment horizontal="left" vertical="top" wrapText="1" indent="1"/>
    </xf>
    <xf numFmtId="0" fontId="20" fillId="13" borderId="5" xfId="0" quotePrefix="1" applyFont="1" applyFill="1" applyBorder="1" applyAlignment="1" applyProtection="1">
      <alignment horizontal="left" vertical="top" wrapText="1" indent="1"/>
    </xf>
    <xf numFmtId="0" fontId="20" fillId="13" borderId="6" xfId="0" quotePrefix="1" applyFont="1" applyFill="1" applyBorder="1" applyAlignment="1" applyProtection="1">
      <alignment horizontal="left" vertical="top" wrapText="1" indent="1"/>
    </xf>
    <xf numFmtId="0" fontId="17" fillId="2" borderId="2" xfId="0" applyFont="1" applyFill="1" applyBorder="1" applyAlignment="1" applyProtection="1">
      <alignment horizontal="left" vertical="center"/>
    </xf>
    <xf numFmtId="0" fontId="17" fillId="2" borderId="5" xfId="0" applyFont="1" applyFill="1" applyBorder="1" applyAlignment="1" applyProtection="1">
      <alignment horizontal="left" vertical="center"/>
    </xf>
    <xf numFmtId="0" fontId="17" fillId="2" borderId="6" xfId="0" applyFont="1" applyFill="1" applyBorder="1" applyAlignment="1" applyProtection="1">
      <alignment horizontal="left" vertical="center"/>
    </xf>
    <xf numFmtId="2" fontId="40" fillId="0" borderId="2" xfId="0" applyNumberFormat="1" applyFont="1" applyBorder="1" applyAlignment="1" applyProtection="1">
      <alignment horizontal="center"/>
      <protection hidden="1"/>
    </xf>
    <xf numFmtId="0" fontId="40" fillId="0" borderId="5" xfId="0" applyFont="1" applyBorder="1" applyAlignment="1" applyProtection="1">
      <alignment horizontal="center"/>
      <protection hidden="1"/>
    </xf>
    <xf numFmtId="0" fontId="34" fillId="0" borderId="8" xfId="0" applyFont="1" applyBorder="1" applyAlignment="1" applyProtection="1">
      <alignment horizontal="center" vertical="center" textRotation="90" wrapText="1"/>
      <protection hidden="1"/>
    </xf>
    <xf numFmtId="0" fontId="34" fillId="0" borderId="9" xfId="0" applyFont="1" applyBorder="1" applyAlignment="1" applyProtection="1">
      <alignment horizontal="center" vertical="center" textRotation="90" wrapText="1"/>
      <protection hidden="1"/>
    </xf>
    <xf numFmtId="0" fontId="34" fillId="0" borderId="4" xfId="0" applyFont="1" applyBorder="1" applyAlignment="1" applyProtection="1">
      <alignment horizontal="center" vertical="center" textRotation="90" wrapText="1"/>
      <protection hidden="1"/>
    </xf>
    <xf numFmtId="0" fontId="34" fillId="0" borderId="2" xfId="0" applyFont="1" applyBorder="1" applyAlignment="1" applyProtection="1">
      <alignment horizontal="center" vertical="center"/>
      <protection hidden="1"/>
    </xf>
    <xf numFmtId="0" fontId="34" fillId="0" borderId="5" xfId="0" applyFont="1" applyBorder="1" applyAlignment="1" applyProtection="1">
      <alignment horizontal="center" vertical="center"/>
      <protection hidden="1"/>
    </xf>
    <xf numFmtId="0" fontId="34" fillId="0" borderId="6" xfId="0" applyFont="1" applyBorder="1" applyAlignment="1" applyProtection="1">
      <alignment horizontal="center" vertical="center"/>
      <protection hidden="1"/>
    </xf>
    <xf numFmtId="0" fontId="40" fillId="5" borderId="0" xfId="0" applyFont="1" applyFill="1" applyAlignment="1" applyProtection="1">
      <alignment horizontal="center"/>
      <protection hidden="1"/>
    </xf>
    <xf numFmtId="0" fontId="40" fillId="3" borderId="1" xfId="0" applyFont="1" applyFill="1" applyBorder="1" applyAlignment="1" applyProtection="1">
      <alignment horizontal="left" vertical="top"/>
      <protection hidden="1"/>
    </xf>
    <xf numFmtId="0" fontId="44" fillId="3" borderId="2" xfId="0" applyFont="1" applyFill="1" applyBorder="1" applyAlignment="1" applyProtection="1">
      <alignment horizontal="center" wrapText="1"/>
      <protection hidden="1"/>
    </xf>
    <xf numFmtId="0" fontId="44" fillId="3" borderId="22" xfId="0" applyFont="1" applyFill="1" applyBorder="1" applyAlignment="1" applyProtection="1">
      <alignment horizontal="center" wrapText="1"/>
      <protection hidden="1"/>
    </xf>
    <xf numFmtId="0" fontId="44" fillId="3" borderId="5" xfId="0" applyFont="1" applyFill="1" applyBorder="1" applyAlignment="1" applyProtection="1">
      <alignment horizontal="center" wrapText="1"/>
      <protection hidden="1"/>
    </xf>
    <xf numFmtId="0" fontId="44" fillId="3" borderId="6" xfId="0" applyFont="1" applyFill="1" applyBorder="1" applyAlignment="1" applyProtection="1">
      <alignment horizontal="center" wrapText="1"/>
      <protection hidden="1"/>
    </xf>
    <xf numFmtId="0" fontId="17" fillId="15" borderId="2" xfId="0" applyFont="1" applyFill="1" applyBorder="1" applyAlignment="1" applyProtection="1">
      <alignment horizontal="center" vertical="center"/>
      <protection hidden="1"/>
    </xf>
    <xf numFmtId="0" fontId="17" fillId="15" borderId="5" xfId="0" applyFont="1" applyFill="1" applyBorder="1" applyAlignment="1" applyProtection="1">
      <alignment horizontal="center" vertical="center"/>
      <protection hidden="1"/>
    </xf>
    <xf numFmtId="0" fontId="17" fillId="15" borderId="6" xfId="0" applyFont="1" applyFill="1" applyBorder="1" applyAlignment="1" applyProtection="1">
      <alignment horizontal="center" vertical="center"/>
      <protection hidden="1"/>
    </xf>
    <xf numFmtId="0" fontId="44" fillId="12" borderId="2" xfId="0" applyFont="1" applyFill="1" applyBorder="1" applyAlignment="1" applyProtection="1">
      <alignment horizontal="center" vertical="center"/>
      <protection hidden="1"/>
    </xf>
    <xf numFmtId="0" fontId="44" fillId="12" borderId="5" xfId="0" applyFont="1" applyFill="1" applyBorder="1" applyAlignment="1" applyProtection="1">
      <alignment horizontal="center" vertical="center"/>
      <protection hidden="1"/>
    </xf>
    <xf numFmtId="0" fontId="55" fillId="20" borderId="12" xfId="0" applyFont="1" applyFill="1" applyBorder="1" applyAlignment="1" applyProtection="1">
      <alignment horizontal="center" vertical="center"/>
      <protection hidden="1"/>
    </xf>
    <xf numFmtId="0" fontId="55" fillId="20" borderId="22" xfId="0" applyFont="1" applyFill="1" applyBorder="1" applyAlignment="1" applyProtection="1">
      <alignment horizontal="center" vertical="center"/>
      <protection hidden="1"/>
    </xf>
    <xf numFmtId="0" fontId="56" fillId="4" borderId="22" xfId="0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center"/>
    </xf>
  </cellXfs>
  <cellStyles count="5">
    <cellStyle name="Good" xfId="2" builtinId="26"/>
    <cellStyle name="Hyperlink" xfId="3" builtinId="8"/>
    <cellStyle name="Neutral" xfId="1" builtinId="28"/>
    <cellStyle name="Normal" xfId="0" builtinId="0"/>
    <cellStyle name="Total" xfId="4" builtinId="25"/>
  </cellStyles>
  <dxfs count="44">
    <dxf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lor rgb="FFFF0000"/>
      </font>
    </dxf>
    <dxf>
      <font>
        <color auto="1"/>
      </font>
      <fill>
        <patternFill>
          <bgColor rgb="FFFFCCCC"/>
        </patternFill>
      </fill>
    </dxf>
    <dxf>
      <font>
        <b/>
        <i val="0"/>
        <color rgb="FFFF0000"/>
      </font>
    </dxf>
    <dxf>
      <fill>
        <patternFill patternType="none">
          <bgColor auto="1"/>
        </patternFill>
      </fill>
    </dxf>
    <dxf>
      <fill>
        <patternFill>
          <bgColor rgb="FFFFCCCC"/>
        </patternFill>
      </fill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</dxf>
    <dxf>
      <fill>
        <patternFill patternType="none">
          <bgColor auto="1"/>
        </patternFill>
      </fill>
    </dxf>
    <dxf>
      <font>
        <b/>
        <i val="0"/>
        <color rgb="FFFF0000"/>
      </font>
    </dxf>
    <dxf>
      <font>
        <color rgb="FF9C0006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lor rgb="FFFF0000"/>
      </font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/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EBC9C7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  <color rgb="FFFFC7CE"/>
      <color rgb="FFFFCCCC"/>
      <color rgb="FFEBC9C7"/>
      <color rgb="FFFF9999"/>
      <color rgb="FFFFFF99"/>
      <color rgb="FFFF7C80"/>
      <color rgb="FFFF5050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กราฟวิเคราะห์คุณภาพการศึกษาภายในระดับหลักสูตร  </a:t>
            </a:r>
            <a:br>
              <a:rPr lang="th-TH"/>
            </a:br>
            <a:r>
              <a:rPr lang="th-TH"/>
              <a:t>องค์ประกอบที่ 2-6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6.8759995437157079E-2"/>
          <c:y val="0.26973443411553361"/>
          <c:w val="0.91060321498432417"/>
          <c:h val="0.6000097105871543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'2.2 Report - ตารางคะแนน IPO'!$K$12:$L$12</c:f>
              <c:strCache>
                <c:ptCount val="2"/>
                <c:pt idx="0">
                  <c:v>องค์ประกอบที่ 4</c:v>
                </c:pt>
                <c:pt idx="1">
                  <c:v>Auto-calculate</c:v>
                </c:pt>
              </c:strCache>
            </c:strRef>
          </c:cat>
          <c:val>
            <c:numRef>
              <c:f>'2.2 Report - ตารางคะแนน IPO'!$K$13:$L$13</c:f>
              <c:numCache>
                <c:formatCode>0.00</c:formatCode>
                <c:ptCount val="2"/>
                <c:pt idx="0" formatCode="General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F2-4049-92DA-75856E0D4E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511078136"/>
        <c:axId val="511071472"/>
      </c:barChart>
      <c:catAx>
        <c:axId val="511078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11071472"/>
        <c:crosses val="autoZero"/>
        <c:auto val="1"/>
        <c:lblAlgn val="ctr"/>
        <c:lblOffset val="100"/>
        <c:noMultiLvlLbl val="0"/>
      </c:catAx>
      <c:valAx>
        <c:axId val="51107147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1107813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th-TH"/>
              <a:t>กราฟ </a:t>
            </a:r>
            <a:r>
              <a:rPr lang="en-US"/>
              <a:t>IPO</a:t>
            </a:r>
            <a:r>
              <a:rPr lang="th-TH"/>
              <a:t> วิเคราะห์คุณภาพการศึกษาภายในระดับหลักสูตร  </a:t>
            </a:r>
            <a:br>
              <a:rPr lang="th-TH"/>
            </a:br>
            <a:r>
              <a:rPr lang="th-TH"/>
              <a:t>องค์ประกอบที่ 2-6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7.3638662076083397E-2"/>
          <c:y val="0.20017249055009126"/>
          <c:w val="0.90333675323551588"/>
          <c:h val="0.3533536079550461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'2.2 Report - ตารางคะแนน IPO'!$M$10:$P$15</c:f>
              <c:multiLvlStrCache>
                <c:ptCount val="4"/>
                <c:lvl>
                  <c:pt idx="1">
                    <c:v>I</c:v>
                  </c:pt>
                  <c:pt idx="2">
                    <c:v>P</c:v>
                  </c:pt>
                  <c:pt idx="3">
                    <c:v>O</c:v>
                  </c:pt>
                </c:lvl>
                <c:lvl>
                  <c:pt idx="0">
                    <c:v>องค์ประกอบที่ 2</c:v>
                  </c:pt>
                  <c:pt idx="1">
                    <c:v>-</c:v>
                  </c:pt>
                  <c:pt idx="2">
                    <c:v>-</c:v>
                  </c:pt>
                  <c:pt idx="3">
                    <c:v>Auto-calculate</c:v>
                  </c:pt>
                </c:lvl>
                <c:lvl>
                  <c:pt idx="0">
                    <c:v>องค์ประกอบที่ 3</c:v>
                  </c:pt>
                  <c:pt idx="1">
                    <c:v>Auto-calculate</c:v>
                  </c:pt>
                  <c:pt idx="2">
                    <c:v>-</c:v>
                  </c:pt>
                  <c:pt idx="3">
                    <c:v>-</c:v>
                  </c:pt>
                </c:lvl>
                <c:lvl>
                  <c:pt idx="0">
                    <c:v>องค์ประกอบที่ 4</c:v>
                  </c:pt>
                  <c:pt idx="1">
                    <c:v>Auto-calculate</c:v>
                  </c:pt>
                  <c:pt idx="2">
                    <c:v>-</c:v>
                  </c:pt>
                  <c:pt idx="3">
                    <c:v>-</c:v>
                  </c:pt>
                </c:lvl>
                <c:lvl>
                  <c:pt idx="0">
                    <c:v>องค์ประกอบที่ 5</c:v>
                  </c:pt>
                  <c:pt idx="1">
                    <c:v>Auto-calculate</c:v>
                  </c:pt>
                  <c:pt idx="2">
                    <c:v>Auto-calculate</c:v>
                  </c:pt>
                  <c:pt idx="3">
                    <c:v>-</c:v>
                  </c:pt>
                </c:lvl>
                <c:lvl>
                  <c:pt idx="0">
                    <c:v>องค์ประกอบที่ 6</c:v>
                  </c:pt>
                  <c:pt idx="1">
                    <c:v>-</c:v>
                  </c:pt>
                  <c:pt idx="2">
                    <c:v>Auto-calculate</c:v>
                  </c:pt>
                  <c:pt idx="3">
                    <c:v>-</c:v>
                  </c:pt>
                </c:lvl>
              </c:multiLvlStrCache>
            </c:multiLvlStrRef>
          </c:cat>
          <c:val>
            <c:numRef>
              <c:f>'2.2 Report - ตารางคะแนน IPO'!$M$16:$P$16</c:f>
              <c:numCache>
                <c:formatCode>0.00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5D-4F34-BE30-C2F6B46CBF5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511502048"/>
        <c:axId val="511504008"/>
      </c:barChart>
      <c:catAx>
        <c:axId val="51150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11504008"/>
        <c:crossesAt val="0"/>
        <c:auto val="1"/>
        <c:lblAlgn val="ctr"/>
        <c:lblOffset val="100"/>
        <c:noMultiLvlLbl val="0"/>
      </c:catAx>
      <c:valAx>
        <c:axId val="511504008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51150204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th-TH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'2.2 Report - ตารางคะแนน IPO'!$C$49</c:f>
          <c:strCache>
            <c:ptCount val="1"/>
            <c:pt idx="0">
              <c:v>การวิเคราะห์คุณภาพการศึกษาภายใน ระดับหลักสูตร ตามองค์ประกอบ 2-6  ปีการศึกษา …....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8.9809174892897733E-2"/>
          <c:y val="0.25365740740740739"/>
          <c:w val="0.85603336014554288"/>
          <c:h val="0.6441283902012248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F6-4EE4-8FB3-0AFC7F0A60F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FF6-4EE4-8FB3-0AFC7F0A60F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FF6-4EE4-8FB3-0AFC7F0A60F0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'2.2 Report - ตารางคะแนน IPO'!$K$10:$K$15</c:f>
              <c:strCache>
                <c:ptCount val="6"/>
                <c:pt idx="0">
                  <c:v>องค์ประกอบที่ 2</c:v>
                </c:pt>
                <c:pt idx="1">
                  <c:v>องค์ประกอบที่ 3</c:v>
                </c:pt>
                <c:pt idx="2">
                  <c:v>องค์ประกอบที่ 4</c:v>
                </c:pt>
                <c:pt idx="3">
                  <c:v>องค์ประกอบที่ 5</c:v>
                </c:pt>
                <c:pt idx="4">
                  <c:v>องค์ประกอบที่ 6</c:v>
                </c:pt>
                <c:pt idx="5">
                  <c:v>คะแนนเฉลี่ย (องค์ประกอบ 2-6)</c:v>
                </c:pt>
              </c:strCache>
            </c:strRef>
          </c:cat>
          <c:val>
            <c:numRef>
              <c:f>'2.2 Report - ตารางคะแนน IPO'!$L$10:$L$15</c:f>
              <c:numCache>
                <c:formatCode>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F6-4EE4-8FB3-0AFC7F0A60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014282895"/>
        <c:axId val="2014277071"/>
      </c:barChart>
      <c:catAx>
        <c:axId val="20142828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014277071"/>
        <c:crosses val="autoZero"/>
        <c:auto val="1"/>
        <c:lblAlgn val="ctr"/>
        <c:lblOffset val="100"/>
        <c:noMultiLvlLbl val="0"/>
      </c:catAx>
      <c:valAx>
        <c:axId val="2014277071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014282895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'2.2 Report - ตารางคะแนน IPO'!$C$39</c:f>
          <c:strCache>
            <c:ptCount val="1"/>
            <c:pt idx="0">
              <c:v>ารวิเคราะห์คุณภาพการศึกษาภายใน ระดับหลักสูตร (IPO)  ปีการศึกษา …....</c:v>
            </c:pt>
          </c:strCache>
        </c:strRef>
      </c:tx>
      <c:layout>
        <c:manualLayout>
          <c:xMode val="edge"/>
          <c:yMode val="edge"/>
          <c:x val="0.20344893558513988"/>
          <c:y val="4.2393626491009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8.9809174892897733E-2"/>
          <c:y val="0.25365740740740739"/>
          <c:w val="0.85603336014554288"/>
          <c:h val="0.6441283902012248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D1-41AB-94EC-3DBE5700D6C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7D1-41AB-94EC-3DBE5700D6C9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'2.2 Report - ตารางคะแนน IPO'!$E$8:$G$8</c:f>
              <c:strCache>
                <c:ptCount val="3"/>
                <c:pt idx="0">
                  <c:v>I</c:v>
                </c:pt>
                <c:pt idx="1">
                  <c:v>P</c:v>
                </c:pt>
                <c:pt idx="2">
                  <c:v>O</c:v>
                </c:pt>
              </c:strCache>
            </c:strRef>
          </c:cat>
          <c:val>
            <c:numRef>
              <c:f>'2.2 Report - ตารางคะแนน IPO'!$E$15:$G$15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D1-41AB-94EC-3DBE5700D6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014282895"/>
        <c:axId val="2014277071"/>
      </c:barChart>
      <c:catAx>
        <c:axId val="20142828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014277071"/>
        <c:crosses val="autoZero"/>
        <c:auto val="1"/>
        <c:lblAlgn val="ctr"/>
        <c:lblOffset val="100"/>
        <c:noMultiLvlLbl val="0"/>
      </c:catAx>
      <c:valAx>
        <c:axId val="2014277071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014282895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'2.4 Report-กราฟ 3 ปี (แนวโน้ม)'!$A$1:$G$1</c:f>
          <c:strCache>
            <c:ptCount val="7"/>
          </c:strCache>
        </c:strRef>
      </c:tx>
      <c:layout>
        <c:manualLayout>
          <c:xMode val="edge"/>
          <c:yMode val="edge"/>
          <c:x val="0.23456752225384428"/>
          <c:y val="5.02892080380805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ngsana New" panose="02020603050405020304" pitchFamily="18" charset="-34"/>
              <a:ea typeface="+mn-ea"/>
              <a:cs typeface="Angsana New" panose="02020603050405020304" pitchFamily="18" charset="-34"/>
            </a:defRPr>
          </a:pPr>
          <a:endParaRPr lang="th-TH"/>
        </a:p>
      </c:txPr>
    </c:title>
    <c:autoTitleDeleted val="0"/>
    <c:plotArea>
      <c:layout>
        <c:manualLayout>
          <c:layoutTarget val="inner"/>
          <c:xMode val="edge"/>
          <c:yMode val="edge"/>
          <c:x val="8.9809174892897733E-2"/>
          <c:y val="0.25365740740740739"/>
          <c:w val="0.85603336014554288"/>
          <c:h val="0.6441283902012248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1A-4FCB-9F61-47B2C05332C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01A-4FCB-9F61-47B2C05332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'2.4 Report-กราฟ 3 ปี (แนวโน้ม)'!$D$6:$F$6</c:f>
              <c:strCache>
                <c:ptCount val="3"/>
                <c:pt idx="0">
                  <c:v>#VALUE!</c:v>
                </c:pt>
                <c:pt idx="1">
                  <c:v>#VALUE!</c:v>
                </c:pt>
                <c:pt idx="2">
                  <c:v>ปีการศึกษา …....</c:v>
                </c:pt>
              </c:strCache>
            </c:strRef>
          </c:cat>
          <c:val>
            <c:numRef>
              <c:f>'2.4 Report-กราฟ 3 ปี (แนวโน้ม)'!$D$12:$F$12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1A-4FCB-9F61-47B2C05332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2014282895"/>
        <c:axId val="2014277071"/>
      </c:barChart>
      <c:catAx>
        <c:axId val="20142828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014277071"/>
        <c:crosses val="autoZero"/>
        <c:auto val="1"/>
        <c:lblAlgn val="ctr"/>
        <c:lblOffset val="100"/>
        <c:noMultiLvlLbl val="0"/>
      </c:catAx>
      <c:valAx>
        <c:axId val="2014277071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2014282895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'2.4 Report-กราฟ 3 ปี (แนวโน้ม)'!$B$5:$F$5</c:f>
          <c:strCache>
            <c:ptCount val="5"/>
          </c:strCache>
        </c:strRef>
      </c:tx>
      <c:layout>
        <c:manualLayout>
          <c:xMode val="edge"/>
          <c:yMode val="edge"/>
          <c:x val="0.16095055511353146"/>
          <c:y val="2.74395744201229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'2.4 Report-กราฟ 3 ปี (แนวโน้ม)'!$D$6</c:f>
              <c:strCache>
                <c:ptCount val="1"/>
                <c:pt idx="0">
                  <c:v>#VALUE!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'2.4 Report-กราฟ 3 ปี (แนวโน้ม)'!$C$7:$C$11</c:f>
              <c:strCache>
                <c:ptCount val="5"/>
                <c:pt idx="0">
                  <c:v>องค์ประกอบที่ 2</c:v>
                </c:pt>
                <c:pt idx="1">
                  <c:v>องค์ประกอบที่ 3</c:v>
                </c:pt>
                <c:pt idx="2">
                  <c:v>องค์ประกอบที่ 4</c:v>
                </c:pt>
                <c:pt idx="3">
                  <c:v>องค์ประกอบที่ 5</c:v>
                </c:pt>
                <c:pt idx="4">
                  <c:v>องค์ประกอบที่ 6</c:v>
                </c:pt>
              </c:strCache>
            </c:strRef>
          </c:cat>
          <c:val>
            <c:numRef>
              <c:f>'2.4 Report-กราฟ 3 ปี (แนวโน้ม)'!$D$7:$D$11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CC-4574-A54E-4AF68F0004FC}"/>
            </c:ext>
          </c:extLst>
        </c:ser>
        <c:ser>
          <c:idx val="1"/>
          <c:order val="1"/>
          <c:tx>
            <c:strRef>
              <c:f>'2.4 Report-กราฟ 3 ปี (แนวโน้ม)'!$E$6</c:f>
              <c:strCache>
                <c:ptCount val="1"/>
                <c:pt idx="0">
                  <c:v>#VALUE!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'2.4 Report-กราฟ 3 ปี (แนวโน้ม)'!$C$7:$C$11</c:f>
              <c:strCache>
                <c:ptCount val="5"/>
                <c:pt idx="0">
                  <c:v>องค์ประกอบที่ 2</c:v>
                </c:pt>
                <c:pt idx="1">
                  <c:v>องค์ประกอบที่ 3</c:v>
                </c:pt>
                <c:pt idx="2">
                  <c:v>องค์ประกอบที่ 4</c:v>
                </c:pt>
                <c:pt idx="3">
                  <c:v>องค์ประกอบที่ 5</c:v>
                </c:pt>
                <c:pt idx="4">
                  <c:v>องค์ประกอบที่ 6</c:v>
                </c:pt>
              </c:strCache>
            </c:strRef>
          </c:cat>
          <c:val>
            <c:numRef>
              <c:f>'2.4 Report-กราฟ 3 ปี (แนวโน้ม)'!$E$7:$E$11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CC-4574-A54E-4AF68F0004FC}"/>
            </c:ext>
          </c:extLst>
        </c:ser>
        <c:ser>
          <c:idx val="2"/>
          <c:order val="2"/>
          <c:tx>
            <c:strRef>
              <c:f>'2.4 Report-กราฟ 3 ปี (แนวโน้ม)'!$F$6</c:f>
              <c:strCache>
                <c:ptCount val="1"/>
                <c:pt idx="0">
                  <c:v>ปีการศึกษา …....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'2.4 Report-กราฟ 3 ปี (แนวโน้ม)'!$C$7:$C$11</c:f>
              <c:strCache>
                <c:ptCount val="5"/>
                <c:pt idx="0">
                  <c:v>องค์ประกอบที่ 2</c:v>
                </c:pt>
                <c:pt idx="1">
                  <c:v>องค์ประกอบที่ 3</c:v>
                </c:pt>
                <c:pt idx="2">
                  <c:v>องค์ประกอบที่ 4</c:v>
                </c:pt>
                <c:pt idx="3">
                  <c:v>องค์ประกอบที่ 5</c:v>
                </c:pt>
                <c:pt idx="4">
                  <c:v>องค์ประกอบที่ 6</c:v>
                </c:pt>
              </c:strCache>
            </c:strRef>
          </c:cat>
          <c:val>
            <c:numRef>
              <c:f>'2.4 Report-กราฟ 3 ปี (แนวโน้ม)'!$F$7:$F$11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CC-4574-A54E-4AF68F0004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950446111"/>
        <c:axId val="1950446527"/>
      </c:barChart>
      <c:catAx>
        <c:axId val="1950446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950446527"/>
        <c:crosses val="autoZero"/>
        <c:auto val="1"/>
        <c:lblAlgn val="ctr"/>
        <c:lblOffset val="100"/>
        <c:noMultiLvlLbl val="0"/>
      </c:catAx>
      <c:valAx>
        <c:axId val="19504465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9504461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'2.4 Report-กราฟ 3 ปี (แนวโน้ม)'!$B$5:$G$5</c:f>
          <c:strCache>
            <c:ptCount val="6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tx>
            <c:strRef>
              <c:f>'2.4 Report-กราฟ 3 ปี (แนวโน้ม)'!$D$6</c:f>
              <c:strCache>
                <c:ptCount val="1"/>
                <c:pt idx="0">
                  <c:v>#VALUE!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'2.4 Report-กราฟ 3 ปี (แนวโน้ม)'!$C$7:$C$11</c:f>
              <c:strCache>
                <c:ptCount val="5"/>
                <c:pt idx="0">
                  <c:v>องค์ประกอบที่ 2</c:v>
                </c:pt>
                <c:pt idx="1">
                  <c:v>องค์ประกอบที่ 3</c:v>
                </c:pt>
                <c:pt idx="2">
                  <c:v>องค์ประกอบที่ 4</c:v>
                </c:pt>
                <c:pt idx="3">
                  <c:v>องค์ประกอบที่ 5</c:v>
                </c:pt>
                <c:pt idx="4">
                  <c:v>องค์ประกอบที่ 6</c:v>
                </c:pt>
              </c:strCache>
            </c:strRef>
          </c:cat>
          <c:val>
            <c:numRef>
              <c:f>'2.4 Report-กราฟ 3 ปี (แนวโน้ม)'!$D$7:$D$11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70-403F-A30D-0C8A0D2A68B7}"/>
            </c:ext>
          </c:extLst>
        </c:ser>
        <c:ser>
          <c:idx val="1"/>
          <c:order val="1"/>
          <c:tx>
            <c:strRef>
              <c:f>'2.4 Report-กราฟ 3 ปี (แนวโน้ม)'!$E$6</c:f>
              <c:strCache>
                <c:ptCount val="1"/>
                <c:pt idx="0">
                  <c:v>#VALUE!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'2.4 Report-กราฟ 3 ปี (แนวโน้ม)'!$C$7:$C$11</c:f>
              <c:strCache>
                <c:ptCount val="5"/>
                <c:pt idx="0">
                  <c:v>องค์ประกอบที่ 2</c:v>
                </c:pt>
                <c:pt idx="1">
                  <c:v>องค์ประกอบที่ 3</c:v>
                </c:pt>
                <c:pt idx="2">
                  <c:v>องค์ประกอบที่ 4</c:v>
                </c:pt>
                <c:pt idx="3">
                  <c:v>องค์ประกอบที่ 5</c:v>
                </c:pt>
                <c:pt idx="4">
                  <c:v>องค์ประกอบที่ 6</c:v>
                </c:pt>
              </c:strCache>
            </c:strRef>
          </c:cat>
          <c:val>
            <c:numRef>
              <c:f>'2.4 Report-กราฟ 3 ปี (แนวโน้ม)'!$E$7:$E$11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70-403F-A30D-0C8A0D2A68B7}"/>
            </c:ext>
          </c:extLst>
        </c:ser>
        <c:ser>
          <c:idx val="2"/>
          <c:order val="2"/>
          <c:tx>
            <c:strRef>
              <c:f>'2.4 Report-กราฟ 3 ปี (แนวโน้ม)'!$F$6</c:f>
              <c:strCache>
                <c:ptCount val="1"/>
                <c:pt idx="0">
                  <c:v>ปีการศึกษา …....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'2.4 Report-กราฟ 3 ปี (แนวโน้ม)'!$C$7:$C$11</c:f>
              <c:strCache>
                <c:ptCount val="5"/>
                <c:pt idx="0">
                  <c:v>องค์ประกอบที่ 2</c:v>
                </c:pt>
                <c:pt idx="1">
                  <c:v>องค์ประกอบที่ 3</c:v>
                </c:pt>
                <c:pt idx="2">
                  <c:v>องค์ประกอบที่ 4</c:v>
                </c:pt>
                <c:pt idx="3">
                  <c:v>องค์ประกอบที่ 5</c:v>
                </c:pt>
                <c:pt idx="4">
                  <c:v>องค์ประกอบที่ 6</c:v>
                </c:pt>
              </c:strCache>
            </c:strRef>
          </c:cat>
          <c:val>
            <c:numRef>
              <c:f>'2.4 Report-กราฟ 3 ปี (แนวโน้ม)'!$F$7:$F$11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70-403F-A30D-0C8A0D2A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50446111"/>
        <c:axId val="1950446527"/>
      </c:radarChart>
      <c:catAx>
        <c:axId val="19504461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950446527"/>
        <c:crosses val="autoZero"/>
        <c:auto val="1"/>
        <c:lblAlgn val="ctr"/>
        <c:lblOffset val="100"/>
        <c:noMultiLvlLbl val="0"/>
      </c:catAx>
      <c:valAx>
        <c:axId val="1950446527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19504461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.3Report &#3612;&#3621;&#3588;&#3632;&#3649;&#3609;&#3609; 3 &#3611;&#3637;(&#3649;&#3609;&#3623;&#3650;&#3609;&#3657;&#3617;)'!A1"/><Relationship Id="rId3" Type="http://schemas.microsoft.com/office/2007/relationships/hdphoto" Target="../media/hdphoto1.wdp"/><Relationship Id="rId7" Type="http://schemas.openxmlformats.org/officeDocument/2006/relationships/hyperlink" Target="#'2.2 Report - &#3605;&#3634;&#3619;&#3634;&#3591;&#3588;&#3632;&#3649;&#3609;&#3609; IPO'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1.2 &#3610;&#3633;&#3609;&#3607;&#3638;&#3585;&#3586;&#3657;&#3629;&#3617;&#3641;&#3621; 2 &#3611;&#3637; &#3618;&#3657;&#3629;&#3609;&#3627;&#3621;&#3633;&#3591;'!A1"/><Relationship Id="rId5" Type="http://schemas.openxmlformats.org/officeDocument/2006/relationships/hyperlink" Target="#'2.1 Report &#3588;&#3632;&#3649;&#3609;&#3609;&#3619;&#3632;&#3604;&#3633;&#3610;&#3627;&#3621;&#3633;&#3585;&#3626;&#3641;&#3605;&#3619;'!A1"/><Relationship Id="rId10" Type="http://schemas.openxmlformats.org/officeDocument/2006/relationships/image" Target="../media/image3.jpeg"/><Relationship Id="rId4" Type="http://schemas.openxmlformats.org/officeDocument/2006/relationships/hyperlink" Target="#'1.1 &#3610;&#3633;&#3609;&#3607;&#3638;&#3585;&#3586;&#3657;&#3629;&#3617;&#3641;&#3621;'!A1"/><Relationship Id="rId9" Type="http://schemas.openxmlformats.org/officeDocument/2006/relationships/hyperlink" Target="#'2.4 Report-&#3585;&#3619;&#3634;&#3615; 3 &#3611;&#3637; (&#3649;&#3609;&#3623;&#3650;&#3609;&#3657;&#3617;)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'2.1 Report &#3588;&#3632;&#3649;&#3609;&#3609;&#3619;&#3632;&#3604;&#3633;&#3610;&#3627;&#3621;&#3633;&#3585;&#3626;&#3641;&#3605;&#3619;'!A1"/><Relationship Id="rId1" Type="http://schemas.openxmlformats.org/officeDocument/2006/relationships/hyperlink" Target="#&#3648;&#3617;&#3609;&#3641;&#3627;&#3621;&#3633;&#3585;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2.3Report &#3612;&#3621;&#3588;&#3632;&#3649;&#3609;&#3609; 3 &#3611;&#3637;(&#3649;&#3609;&#3623;&#3650;&#3609;&#3657;&#3617;)'!A1"/><Relationship Id="rId1" Type="http://schemas.openxmlformats.org/officeDocument/2006/relationships/hyperlink" Target="#&#3648;&#3617;&#3609;&#3641;&#3627;&#3621;&#3633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1.1 &#3610;&#3633;&#3609;&#3607;&#3638;&#3585;&#3586;&#3657;&#3629;&#3617;&#3641;&#3621;'!A1"/><Relationship Id="rId1" Type="http://schemas.openxmlformats.org/officeDocument/2006/relationships/hyperlink" Target="#&#3648;&#3617;&#3609;&#3641;&#3627;&#3621;&#3633;&#3585;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hyperlink" Target="#&#3648;&#3617;&#3609;&#3641;&#3627;&#3621;&#3633;&#3585;!A1"/><Relationship Id="rId4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1.2 &#3610;&#3633;&#3609;&#3607;&#3638;&#3585;&#3586;&#3657;&#3629;&#3617;&#3641;&#3621; 2 &#3611;&#3637; &#3618;&#3657;&#3629;&#3609;&#3627;&#3621;&#3633;&#3591;'!A1"/><Relationship Id="rId1" Type="http://schemas.openxmlformats.org/officeDocument/2006/relationships/hyperlink" Target="#&#3648;&#3617;&#3609;&#3641;&#3627;&#3621;&#3633;&#3585;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3648;&#3617;&#3609;&#3641;&#3627;&#3621;&#3633;&#3585;!A1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122588</xdr:colOff>
      <xdr:row>8</xdr:row>
      <xdr:rowOff>1048</xdr:rowOff>
    </xdr:from>
    <xdr:to>
      <xdr:col>6</xdr:col>
      <xdr:colOff>607329</xdr:colOff>
      <xdr:row>12</xdr:row>
      <xdr:rowOff>158451</xdr:rowOff>
    </xdr:to>
    <xdr:cxnSp macro="">
      <xdr:nvCxnSpPr>
        <xdr:cNvPr id="130" name="Elbow Connector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CxnSpPr>
          <a:stCxn id="5" idx="2"/>
          <a:endCxn id="11" idx="1"/>
        </xdr:cNvCxnSpPr>
      </xdr:nvCxnSpPr>
      <xdr:spPr>
        <a:xfrm rot="16200000" flipH="1">
          <a:off x="3029457" y="1132779"/>
          <a:ext cx="881303" cy="1856341"/>
        </a:xfrm>
        <a:prstGeom prst="bentConnector2">
          <a:avLst/>
        </a:prstGeom>
        <a:ln w="19050">
          <a:solidFill>
            <a:schemeClr val="bg1">
              <a:lumMod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122589</xdr:colOff>
      <xdr:row>8</xdr:row>
      <xdr:rowOff>1048</xdr:rowOff>
    </xdr:from>
    <xdr:to>
      <xdr:col>6</xdr:col>
      <xdr:colOff>595313</xdr:colOff>
      <xdr:row>10</xdr:row>
      <xdr:rowOff>37327</xdr:rowOff>
    </xdr:to>
    <xdr:cxnSp macro="">
      <xdr:nvCxnSpPr>
        <xdr:cNvPr id="131" name="Elbow Connector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CxnSpPr>
          <a:stCxn id="5" idx="2"/>
          <a:endCxn id="9" idx="1"/>
        </xdr:cNvCxnSpPr>
      </xdr:nvCxnSpPr>
      <xdr:spPr>
        <a:xfrm rot="16200000" flipH="1">
          <a:off x="3264986" y="897251"/>
          <a:ext cx="398229" cy="1844324"/>
        </a:xfrm>
        <a:prstGeom prst="bentConnector2">
          <a:avLst/>
        </a:prstGeom>
        <a:ln w="19050">
          <a:solidFill>
            <a:schemeClr val="bg1">
              <a:lumMod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13213</xdr:colOff>
      <xdr:row>2</xdr:row>
      <xdr:rowOff>22279</xdr:rowOff>
    </xdr:from>
    <xdr:to>
      <xdr:col>3</xdr:col>
      <xdr:colOff>112568</xdr:colOff>
      <xdr:row>4</xdr:row>
      <xdr:rowOff>71047</xdr:rowOff>
    </xdr:to>
    <xdr:sp macro="" textlink="">
      <xdr:nvSpPr>
        <xdr:cNvPr id="154" name="Rounded Rectangle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/>
      </xdr:nvSpPr>
      <xdr:spPr>
        <a:xfrm>
          <a:off x="411531" y="550484"/>
          <a:ext cx="1311628" cy="429768"/>
        </a:xfrm>
        <a:prstGeom prst="roundRect">
          <a:avLst>
            <a:gd name="adj" fmla="val 3126"/>
          </a:avLst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1200" b="0">
              <a:solidFill>
                <a:schemeClr val="bg1"/>
              </a:solidFill>
              <a:latin typeface="+mn-lt"/>
              <a:ea typeface="+mn-ea"/>
              <a:cs typeface="+mn-cs"/>
            </a:rPr>
            <a:t>เมนูหลัก</a:t>
          </a:r>
          <a:endParaRPr lang="en-US" sz="1200" b="0">
            <a:solidFill>
              <a:schemeClr val="bg1"/>
            </a:solidFill>
          </a:endParaRPr>
        </a:p>
      </xdr:txBody>
    </xdr:sp>
    <xdr:clientData/>
  </xdr:twoCellAnchor>
  <xdr:twoCellAnchor editAs="absolute">
    <xdr:from>
      <xdr:col>1</xdr:col>
      <xdr:colOff>292278</xdr:colOff>
      <xdr:row>2</xdr:row>
      <xdr:rowOff>30407</xdr:rowOff>
    </xdr:from>
    <xdr:to>
      <xdr:col>14</xdr:col>
      <xdr:colOff>409575</xdr:colOff>
      <xdr:row>30</xdr:row>
      <xdr:rowOff>18622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4C379ED4-B546-46AC-9D2D-6AE78B1FE9F1}"/>
            </a:ext>
          </a:extLst>
        </xdr:cNvPr>
        <xdr:cNvGrpSpPr>
          <a:grpSpLocks noChangeAspect="1"/>
        </xdr:cNvGrpSpPr>
      </xdr:nvGrpSpPr>
      <xdr:grpSpPr>
        <a:xfrm>
          <a:off x="644703" y="563807"/>
          <a:ext cx="8966022" cy="5055515"/>
          <a:chOff x="644703" y="563807"/>
          <a:chExt cx="8966022" cy="5055515"/>
        </a:xfrm>
      </xdr:grpSpPr>
      <xdr:pic>
        <xdr:nvPicPr>
          <xdr:cNvPr id="59" name="Picture 68" descr="SNAGHTMLd432e0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-36000" contrast="84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38100" y="3891495"/>
            <a:ext cx="737091" cy="55048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4" name="Picture 93" descr="http://data.bopp-obec.info/emis/news/pic/2016-05-03114703.jpg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10000" b="90000" l="10000" r="9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6641" y="1803479"/>
            <a:ext cx="945438" cy="63968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2" name="Group 1">
            <a:extLst>
              <a:ext uri="{FF2B5EF4-FFF2-40B4-BE49-F238E27FC236}">
                <a16:creationId xmlns:a16="http://schemas.microsoft.com/office/drawing/2014/main" id="{1ABA6E9D-0A95-44D7-89E0-9D8B2C7A135A}"/>
              </a:ext>
            </a:extLst>
          </xdr:cNvPr>
          <xdr:cNvGrpSpPr/>
        </xdr:nvGrpSpPr>
        <xdr:grpSpPr>
          <a:xfrm>
            <a:off x="644703" y="563807"/>
            <a:ext cx="8966022" cy="5055515"/>
            <a:chOff x="644703" y="563807"/>
            <a:chExt cx="8966022" cy="5055515"/>
          </a:xfrm>
        </xdr:grpSpPr>
        <xdr:grpSp>
          <xdr:nvGrpSpPr>
            <xdr:cNvPr id="156" name="Group 155">
              <a:extLst>
                <a:ext uri="{FF2B5EF4-FFF2-40B4-BE49-F238E27FC236}">
                  <a16:creationId xmlns:a16="http://schemas.microsoft.com/office/drawing/2014/main" id="{00000000-0008-0000-0000-00009C000000}"/>
                </a:ext>
              </a:extLst>
            </xdr:cNvPr>
            <xdr:cNvGrpSpPr/>
          </xdr:nvGrpSpPr>
          <xdr:grpSpPr>
            <a:xfrm>
              <a:off x="644703" y="563807"/>
              <a:ext cx="8966022" cy="5055515"/>
              <a:chOff x="8705968" y="166863"/>
              <a:chExt cx="7089141" cy="5382828"/>
            </a:xfrm>
          </xdr:grpSpPr>
          <xdr:grpSp>
            <xdr:nvGrpSpPr>
              <xdr:cNvPr id="3" name="Group 2">
                <a:extLst>
                  <a:ext uri="{FF2B5EF4-FFF2-40B4-BE49-F238E27FC236}">
                    <a16:creationId xmlns:a16="http://schemas.microsoft.com/office/drawing/2014/main" id="{00000000-0008-0000-0000-000003000000}"/>
                  </a:ext>
                </a:extLst>
              </xdr:cNvPr>
              <xdr:cNvGrpSpPr/>
            </xdr:nvGrpSpPr>
            <xdr:grpSpPr>
              <a:xfrm>
                <a:off x="8705968" y="776655"/>
                <a:ext cx="7089141" cy="4773036"/>
                <a:chOff x="1056565" y="4479682"/>
                <a:chExt cx="7106360" cy="4773036"/>
              </a:xfrm>
            </xdr:grpSpPr>
            <xdr:sp macro="" textlink="">
              <xdr:nvSpPr>
                <xdr:cNvPr id="5" name="Rounded Rectangle 4">
                  <a:extLst>
                    <a:ext uri="{FF2B5EF4-FFF2-40B4-BE49-F238E27FC236}">
                      <a16:creationId xmlns:a16="http://schemas.microsoft.com/office/drawing/2014/main" id="{00000000-0008-0000-0000-000005000000}"/>
                    </a:ext>
                  </a:extLst>
                </xdr:cNvPr>
                <xdr:cNvSpPr/>
              </xdr:nvSpPr>
              <xdr:spPr>
                <a:xfrm>
                  <a:off x="1883300" y="4620711"/>
                  <a:ext cx="1353980" cy="374073"/>
                </a:xfrm>
                <a:prstGeom prst="roundRect">
                  <a:avLst>
                    <a:gd name="adj" fmla="val 3126"/>
                  </a:avLst>
                </a:prstGeom>
                <a:solidFill>
                  <a:srgbClr val="00CC00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ctr"/>
                <a:lstStyle/>
                <a:p>
                  <a:pPr algn="l"/>
                  <a:r>
                    <a:rPr lang="en-US" sz="1400">
                      <a:solidFill>
                        <a:schemeClr val="bg1"/>
                      </a:solidFill>
                    </a:rPr>
                    <a:t>   </a:t>
                  </a:r>
                  <a:r>
                    <a:rPr lang="th-TH" sz="1400">
                      <a:solidFill>
                        <a:schemeClr val="bg1"/>
                      </a:solidFill>
                    </a:rPr>
                    <a:t>ขั้นตอนบันทึกข้อมูล</a:t>
                  </a:r>
                  <a:endParaRPr lang="en-US" sz="1400">
                    <a:solidFill>
                      <a:schemeClr val="bg1"/>
                    </a:solidFill>
                  </a:endParaRPr>
                </a:p>
              </xdr:txBody>
            </xdr:sp>
            <xdr:sp macro="" textlink="">
              <xdr:nvSpPr>
                <xdr:cNvPr id="6" name="Rounded Rectangle 5">
                  <a:extLst>
                    <a:ext uri="{FF2B5EF4-FFF2-40B4-BE49-F238E27FC236}">
                      <a16:creationId xmlns:a16="http://schemas.microsoft.com/office/drawing/2014/main" id="{00000000-0008-0000-0000-000006000000}"/>
                    </a:ext>
                  </a:extLst>
                </xdr:cNvPr>
                <xdr:cNvSpPr/>
              </xdr:nvSpPr>
              <xdr:spPr>
                <a:xfrm>
                  <a:off x="1890939" y="6453426"/>
                  <a:ext cx="1353980" cy="374073"/>
                </a:xfrm>
                <a:prstGeom prst="roundRect">
                  <a:avLst>
                    <a:gd name="adj" fmla="val 3126"/>
                  </a:avLst>
                </a:prstGeom>
                <a:solidFill>
                  <a:srgbClr val="FF4B21"/>
                </a:soli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ctr"/>
                <a:lstStyle/>
                <a:p>
                  <a:pPr marL="0" marR="0" indent="0" algn="ctr" defTabSz="91440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/>
                  </a:pPr>
                  <a:r>
                    <a:rPr lang="th-TH" sz="1400" b="0">
                      <a:solidFill>
                        <a:schemeClr val="lt1"/>
                      </a:solidFill>
                      <a:effectLst/>
                      <a:latin typeface="+mn-lt"/>
                      <a:ea typeface="+mn-ea"/>
                      <a:cs typeface="+mn-cs"/>
                    </a:rPr>
                    <a:t>ขั้นตอนดู </a:t>
                  </a:r>
                  <a:r>
                    <a:rPr lang="en-US" sz="1400" b="0">
                      <a:solidFill>
                        <a:schemeClr val="lt1"/>
                      </a:solidFill>
                      <a:effectLst/>
                      <a:latin typeface="+mn-lt"/>
                      <a:ea typeface="+mn-ea"/>
                      <a:cs typeface="+mn-cs"/>
                    </a:rPr>
                    <a:t>Report</a:t>
                  </a:r>
                  <a:endParaRPr lang="en-US" sz="1400">
                    <a:solidFill>
                      <a:schemeClr val="bg1"/>
                    </a:solidFill>
                  </a:endParaRPr>
                </a:p>
              </xdr:txBody>
            </xdr:sp>
            <xdr:sp macro="" textlink="$Q$10">
              <xdr:nvSpPr>
                <xdr:cNvPr id="9" name="TextBox 8">
                  <a:hlinkClick xmlns:r="http://schemas.openxmlformats.org/officeDocument/2006/relationships" r:id="rId4"/>
                  <a:extLst>
                    <a:ext uri="{FF2B5EF4-FFF2-40B4-BE49-F238E27FC236}">
                      <a16:creationId xmlns:a16="http://schemas.microsoft.com/office/drawing/2014/main" id="{00000000-0008-0000-0000-000009000000}"/>
                    </a:ext>
                  </a:extLst>
                </xdr:cNvPr>
                <xdr:cNvSpPr txBox="1"/>
              </xdr:nvSpPr>
              <xdr:spPr>
                <a:xfrm>
                  <a:off x="4022079" y="5238932"/>
                  <a:ext cx="3755826" cy="359727"/>
                </a:xfrm>
                <a:prstGeom prst="rect">
                  <a:avLst/>
                </a:prstGeom>
                <a:gradFill rotWithShape="1">
                  <a:gsLst>
                    <a:gs pos="0">
                      <a:srgbClr val="F8F8F8"/>
                    </a:gs>
                    <a:gs pos="100000">
                      <a:srgbClr val="EAEAEA"/>
                    </a:gs>
                  </a:gsLst>
                  <a:lin ang="5400000" scaled="1"/>
                </a:gradFill>
                <a:ln w="9525">
                  <a:noFill/>
                  <a:round/>
                  <a:headEnd/>
                  <a:tailEnd/>
                </a:ln>
                <a:effectLst>
                  <a:prstShdw prst="shdw17" dist="17961" dir="2700000">
                    <a:srgbClr val="F8F8F8">
                      <a:gamma/>
                      <a:shade val="60000"/>
                      <a:invGamma/>
                    </a:srgbClr>
                  </a:prstShdw>
                </a:effectLst>
              </xdr:spPr>
              <xdr:txBody>
                <a:bodyPr vertOverflow="clip" wrap="square" lIns="36576" tIns="45720" rIns="36576" bIns="45720" anchor="ctr" upright="1"/>
                <a:lstStyle/>
                <a:p>
                  <a:pPr marL="0" indent="0" algn="l" rtl="0">
                    <a:defRPr sz="1000"/>
                  </a:pPr>
                  <a:fld id="{4B605C5F-378A-4627-A669-EA7E4619732B}" type="TxLink">
                    <a:rPr lang="en-US" sz="1100" b="0" i="0" u="none" strike="noStrike" baseline="0">
                      <a:solidFill>
                        <a:srgbClr val="000000"/>
                      </a:solidFill>
                      <a:latin typeface="Tahoma"/>
                      <a:ea typeface="Tahoma"/>
                      <a:cs typeface="Tahoma"/>
                    </a:rPr>
                    <a:pPr marL="0" indent="0" algn="l" rtl="0">
                      <a:defRPr sz="1000"/>
                    </a:pPr>
                    <a:t>1.1 บันทึกข้อมูลผลดำเนินงานประจำปีการศึกษา …....</a:t>
                  </a:fld>
                  <a:endParaRPr lang="en-US" sz="1600" b="1" i="0" u="none" strike="noStrike" baseline="0">
                    <a:solidFill>
                      <a:srgbClr val="333333"/>
                    </a:solidFill>
                    <a:latin typeface="+mn-lt"/>
                    <a:ea typeface="+mn-ea"/>
                    <a:cs typeface="FreesiaUPC"/>
                  </a:endParaRPr>
                </a:p>
              </xdr:txBody>
            </xdr:sp>
            <xdr:sp macro="" textlink="$Q$20">
              <xdr:nvSpPr>
                <xdr:cNvPr id="10" name="TextBox 9">
                  <a:hlinkClick xmlns:r="http://schemas.openxmlformats.org/officeDocument/2006/relationships" r:id="rId5"/>
                  <a:extLst>
                    <a:ext uri="{FF2B5EF4-FFF2-40B4-BE49-F238E27FC236}">
                      <a16:creationId xmlns:a16="http://schemas.microsoft.com/office/drawing/2014/main" id="{00000000-0008-0000-0000-00000A000000}"/>
                    </a:ext>
                  </a:extLst>
                </xdr:cNvPr>
                <xdr:cNvSpPr txBox="1"/>
              </xdr:nvSpPr>
              <xdr:spPr>
                <a:xfrm>
                  <a:off x="4022079" y="7103174"/>
                  <a:ext cx="3755826" cy="359727"/>
                </a:xfrm>
                <a:prstGeom prst="rect">
                  <a:avLst/>
                </a:prstGeom>
                <a:gradFill rotWithShape="1">
                  <a:gsLst>
                    <a:gs pos="0">
                      <a:srgbClr val="F8F8F8"/>
                    </a:gs>
                    <a:gs pos="100000">
                      <a:srgbClr val="EAEAEA"/>
                    </a:gs>
                  </a:gsLst>
                  <a:lin ang="5400000" scaled="1"/>
                </a:gradFill>
                <a:ln w="9525">
                  <a:noFill/>
                  <a:round/>
                  <a:headEnd/>
                  <a:tailEnd/>
                </a:ln>
                <a:effectLst>
                  <a:prstShdw prst="shdw17" dist="17961" dir="2700000">
                    <a:srgbClr val="F8F8F8">
                      <a:gamma/>
                      <a:shade val="60000"/>
                      <a:invGamma/>
                    </a:srgbClr>
                  </a:prstShdw>
                </a:effectLst>
              </xdr:spPr>
              <xdr:txBody>
                <a:bodyPr vertOverflow="clip" wrap="square" lIns="36576" tIns="45720" rIns="36576" bIns="45720" anchor="ctr" upright="1"/>
                <a:lstStyle/>
                <a:p>
                  <a:pPr marL="0" indent="0" algn="l" rtl="0">
                    <a:defRPr sz="1000"/>
                  </a:pPr>
                  <a:fld id="{FFB80409-B5AA-471C-9582-6989309572DD}" type="TxLink">
                    <a:rPr lang="en-US" sz="1100" b="0" i="0" u="none" strike="noStrike" baseline="0">
                      <a:solidFill>
                        <a:srgbClr val="000000"/>
                      </a:solidFill>
                      <a:latin typeface="Tahoma"/>
                      <a:ea typeface="Tahoma"/>
                      <a:cs typeface="Tahoma"/>
                    </a:rPr>
                    <a:pPr marL="0" indent="0" algn="l" rtl="0">
                      <a:defRPr sz="1000"/>
                    </a:pPr>
                    <a:t>2.1 รายงานผลคะแนนประเมินตนเอง ปีการศึกษา …....</a:t>
                  </a:fld>
                  <a:endParaRPr lang="en-US" sz="1600" b="1" i="0" u="none" strike="noStrike" baseline="0">
                    <a:solidFill>
                      <a:srgbClr val="333333"/>
                    </a:solidFill>
                    <a:latin typeface="+mn-lt"/>
                    <a:ea typeface="+mn-ea"/>
                    <a:cs typeface="FreesiaUPC"/>
                  </a:endParaRPr>
                </a:p>
              </xdr:txBody>
            </xdr:sp>
            <xdr:sp macro="" textlink="$Q$13">
              <xdr:nvSpPr>
                <xdr:cNvPr id="11" name="TextBox 10">
                  <a:hlinkClick xmlns:r="http://schemas.openxmlformats.org/officeDocument/2006/relationships" r:id="rId6"/>
                  <a:extLst>
                    <a:ext uri="{FF2B5EF4-FFF2-40B4-BE49-F238E27FC236}">
                      <a16:creationId xmlns:a16="http://schemas.microsoft.com/office/drawing/2014/main" id="{00000000-0008-0000-0000-00000B000000}"/>
                    </a:ext>
                  </a:extLst>
                </xdr:cNvPr>
                <xdr:cNvSpPr txBox="1"/>
              </xdr:nvSpPr>
              <xdr:spPr>
                <a:xfrm>
                  <a:off x="4031604" y="5753281"/>
                  <a:ext cx="3755826" cy="359727"/>
                </a:xfrm>
                <a:prstGeom prst="rect">
                  <a:avLst/>
                </a:prstGeom>
                <a:gradFill rotWithShape="1">
                  <a:gsLst>
                    <a:gs pos="0">
                      <a:srgbClr val="F8F8F8"/>
                    </a:gs>
                    <a:gs pos="100000">
                      <a:srgbClr val="EAEAEA"/>
                    </a:gs>
                  </a:gsLst>
                  <a:lin ang="5400000" scaled="1"/>
                </a:gradFill>
                <a:ln w="9525">
                  <a:noFill/>
                  <a:round/>
                  <a:headEnd/>
                  <a:tailEnd/>
                </a:ln>
                <a:effectLst>
                  <a:prstShdw prst="shdw17" dist="17961" dir="2700000">
                    <a:srgbClr val="F8F8F8">
                      <a:gamma/>
                      <a:shade val="60000"/>
                      <a:invGamma/>
                    </a:srgbClr>
                  </a:prstShdw>
                </a:effectLst>
              </xdr:spPr>
              <xdr:txBody>
                <a:bodyPr vertOverflow="clip" wrap="square" lIns="36576" tIns="45720" rIns="36576" bIns="45720" anchor="ctr" upright="1"/>
                <a:lstStyle/>
                <a:p>
                  <a:pPr marL="0" indent="0" algn="l" rtl="0">
                    <a:defRPr sz="1000"/>
                  </a:pPr>
                  <a:fld id="{B2D6385B-080E-4C6A-9BFD-FD0BB08DA548}" type="TxLink">
                    <a:rPr lang="en-US" sz="1100" b="0" i="0" u="none" strike="noStrike" baseline="0">
                      <a:solidFill>
                        <a:srgbClr val="000000"/>
                      </a:solidFill>
                      <a:latin typeface="Tahoma"/>
                      <a:ea typeface="Tahoma"/>
                      <a:cs typeface="Tahoma"/>
                    </a:rPr>
                    <a:pPr marL="0" indent="0" algn="l" rtl="0">
                      <a:defRPr sz="1000"/>
                    </a:pPr>
                    <a:t>1.2 บันทึกข้อมูลคะแนนประเมิน 2 ปี ย้อนหลัง (ปีการศึกษา ……)</a:t>
                  </a:fld>
                  <a:endParaRPr lang="en-US" sz="1600" b="1" i="0" u="none" strike="noStrike" baseline="0">
                    <a:solidFill>
                      <a:srgbClr val="333333"/>
                    </a:solidFill>
                    <a:latin typeface="+mn-lt"/>
                    <a:ea typeface="+mn-ea"/>
                    <a:cs typeface="FreesiaUPC"/>
                  </a:endParaRPr>
                </a:p>
              </xdr:txBody>
            </xdr:sp>
            <xdr:cxnSp macro="">
              <xdr:nvCxnSpPr>
                <xdr:cNvPr id="13" name="Elbow Connector 12">
                  <a:extLst>
                    <a:ext uri="{FF2B5EF4-FFF2-40B4-BE49-F238E27FC236}">
                      <a16:creationId xmlns:a16="http://schemas.microsoft.com/office/drawing/2014/main" id="{00000000-0008-0000-0000-00000D000000}"/>
                    </a:ext>
                  </a:extLst>
                </xdr:cNvPr>
                <xdr:cNvCxnSpPr>
                  <a:stCxn id="6" idx="2"/>
                  <a:endCxn id="10" idx="1"/>
                </xdr:cNvCxnSpPr>
              </xdr:nvCxnSpPr>
              <xdr:spPr>
                <a:xfrm rot="16200000" flipH="1">
                  <a:off x="3067235" y="6328193"/>
                  <a:ext cx="455539" cy="1454150"/>
                </a:xfrm>
                <a:prstGeom prst="bentConnector2">
                  <a:avLst/>
                </a:prstGeom>
                <a:ln w="19050">
                  <a:solidFill>
                    <a:schemeClr val="bg1">
                      <a:lumMod val="50000"/>
                    </a:schemeClr>
                  </a:solidFill>
                  <a:headEnd type="none" w="med" len="med"/>
                  <a:tailEnd type="triangle" w="med" len="med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$Q$23">
              <xdr:nvSpPr>
                <xdr:cNvPr id="14" name="TextBox 13">
                  <a:hlinkClick xmlns:r="http://schemas.openxmlformats.org/officeDocument/2006/relationships" r:id="rId7"/>
                  <a:extLst>
                    <a:ext uri="{FF2B5EF4-FFF2-40B4-BE49-F238E27FC236}">
                      <a16:creationId xmlns:a16="http://schemas.microsoft.com/office/drawing/2014/main" id="{00000000-0008-0000-0000-00000E000000}"/>
                    </a:ext>
                  </a:extLst>
                </xdr:cNvPr>
                <xdr:cNvSpPr txBox="1"/>
              </xdr:nvSpPr>
              <xdr:spPr>
                <a:xfrm>
                  <a:off x="4022079" y="7639893"/>
                  <a:ext cx="3755826" cy="359727"/>
                </a:xfrm>
                <a:prstGeom prst="rect">
                  <a:avLst/>
                </a:prstGeom>
                <a:gradFill rotWithShape="1">
                  <a:gsLst>
                    <a:gs pos="0">
                      <a:srgbClr val="F8F8F8"/>
                    </a:gs>
                    <a:gs pos="100000">
                      <a:srgbClr val="EAEAEA"/>
                    </a:gs>
                  </a:gsLst>
                  <a:lin ang="5400000" scaled="1"/>
                </a:gradFill>
                <a:ln w="9525">
                  <a:noFill/>
                  <a:round/>
                  <a:headEnd/>
                  <a:tailEnd/>
                </a:ln>
                <a:effectLst>
                  <a:prstShdw prst="shdw17" dist="17961" dir="2700000">
                    <a:srgbClr val="F8F8F8">
                      <a:gamma/>
                      <a:shade val="60000"/>
                      <a:invGamma/>
                    </a:srgbClr>
                  </a:prstShdw>
                </a:effectLst>
              </xdr:spPr>
              <xdr:txBody>
                <a:bodyPr vertOverflow="clip" wrap="square" lIns="36576" tIns="45720" rIns="36576" bIns="45720" anchor="ctr" upright="1"/>
                <a:lstStyle/>
                <a:p>
                  <a:pPr marL="0" indent="0" algn="l" rtl="0">
                    <a:defRPr sz="1000"/>
                  </a:pPr>
                  <a:fld id="{1E774753-337C-4785-BA55-6CB0FDFDB47C}" type="TxLink">
                    <a:rPr lang="en-US" sz="1100" b="0" i="0" u="none" strike="noStrike" baseline="0">
                      <a:solidFill>
                        <a:srgbClr val="000000"/>
                      </a:solidFill>
                      <a:latin typeface="Tahoma"/>
                      <a:ea typeface="Tahoma"/>
                      <a:cs typeface="Tahoma"/>
                    </a:rPr>
                    <a:pPr marL="0" indent="0" algn="l" rtl="0">
                      <a:defRPr sz="1000"/>
                    </a:pPr>
                    <a:t>2.2 รายงานผลคะแนนประเมินตนเอง ตาราง IPO ปีการศึกษา …....</a:t>
                  </a:fld>
                  <a:endParaRPr lang="en-US" sz="1600" b="1" i="0" u="none" strike="noStrike" baseline="0">
                    <a:solidFill>
                      <a:srgbClr val="333333"/>
                    </a:solidFill>
                    <a:latin typeface="+mn-lt"/>
                    <a:ea typeface="+mn-ea"/>
                    <a:cs typeface="FreesiaUPC"/>
                  </a:endParaRPr>
                </a:p>
              </xdr:txBody>
            </xdr:sp>
            <xdr:cxnSp macro="">
              <xdr:nvCxnSpPr>
                <xdr:cNvPr id="18" name="Elbow Connector 17">
                  <a:extLst>
                    <a:ext uri="{FF2B5EF4-FFF2-40B4-BE49-F238E27FC236}">
                      <a16:creationId xmlns:a16="http://schemas.microsoft.com/office/drawing/2014/main" id="{00000000-0008-0000-0000-000012000000}"/>
                    </a:ext>
                  </a:extLst>
                </xdr:cNvPr>
                <xdr:cNvCxnSpPr>
                  <a:stCxn id="6" idx="2"/>
                  <a:endCxn id="14" idx="1"/>
                </xdr:cNvCxnSpPr>
              </xdr:nvCxnSpPr>
              <xdr:spPr>
                <a:xfrm rot="16200000" flipH="1">
                  <a:off x="2798875" y="6596553"/>
                  <a:ext cx="992258" cy="1454150"/>
                </a:xfrm>
                <a:prstGeom prst="bentConnector2">
                  <a:avLst/>
                </a:prstGeom>
                <a:ln w="19050">
                  <a:solidFill>
                    <a:schemeClr val="bg1">
                      <a:lumMod val="50000"/>
                    </a:schemeClr>
                  </a:solidFill>
                  <a:headEnd type="none" w="med" len="med"/>
                  <a:tailEnd type="triangle" w="med" len="med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sp macro="" textlink="$Q$26">
              <xdr:nvSpPr>
                <xdr:cNvPr id="19" name="TextBox 18">
                  <a:hlinkClick xmlns:r="http://schemas.openxmlformats.org/officeDocument/2006/relationships" r:id="rId8"/>
                  <a:extLst>
                    <a:ext uri="{FF2B5EF4-FFF2-40B4-BE49-F238E27FC236}">
                      <a16:creationId xmlns:a16="http://schemas.microsoft.com/office/drawing/2014/main" id="{00000000-0008-0000-0000-000013000000}"/>
                    </a:ext>
                  </a:extLst>
                </xdr:cNvPr>
                <xdr:cNvSpPr txBox="1"/>
              </xdr:nvSpPr>
              <xdr:spPr>
                <a:xfrm>
                  <a:off x="4022079" y="8192343"/>
                  <a:ext cx="3755826" cy="359727"/>
                </a:xfrm>
                <a:prstGeom prst="rect">
                  <a:avLst/>
                </a:prstGeom>
                <a:gradFill rotWithShape="1">
                  <a:gsLst>
                    <a:gs pos="0">
                      <a:srgbClr val="F8F8F8"/>
                    </a:gs>
                    <a:gs pos="100000">
                      <a:srgbClr val="EAEAEA"/>
                    </a:gs>
                  </a:gsLst>
                  <a:lin ang="5400000" scaled="1"/>
                </a:gradFill>
                <a:ln w="9525">
                  <a:noFill/>
                  <a:round/>
                  <a:headEnd/>
                  <a:tailEnd/>
                </a:ln>
                <a:effectLst>
                  <a:prstShdw prst="shdw17" dist="17961" dir="2700000">
                    <a:srgbClr val="F8F8F8">
                      <a:gamma/>
                      <a:shade val="60000"/>
                      <a:invGamma/>
                    </a:srgbClr>
                  </a:prstShdw>
                </a:effectLst>
              </xdr:spPr>
              <xdr:txBody>
                <a:bodyPr vertOverflow="clip" wrap="square" lIns="36576" tIns="45720" rIns="36576" bIns="45720" anchor="ctr" upright="1"/>
                <a:lstStyle/>
                <a:p>
                  <a:pPr marL="0" indent="0" algn="l" rtl="0">
                    <a:defRPr sz="1000"/>
                  </a:pPr>
                  <a:fld id="{D1A3CB12-5DA3-4BB8-9C51-17E2C4DB7F47}" type="TxLink">
                    <a:rPr lang="en-US" sz="1100" b="0" i="0" u="none" strike="noStrike" baseline="0">
                      <a:solidFill>
                        <a:srgbClr val="000000"/>
                      </a:solidFill>
                      <a:latin typeface="Tahoma"/>
                      <a:ea typeface="Tahoma"/>
                      <a:cs typeface="Tahoma"/>
                    </a:rPr>
                    <a:pPr marL="0" indent="0" algn="l" rtl="0">
                      <a:defRPr sz="1000"/>
                    </a:pPr>
                    <a:t>2.3 รายงานผลคะแนนประเมินตนเองเปรียบเทียบ 3 ปี (แนวโน้ม)</a:t>
                  </a:fld>
                  <a:endParaRPr lang="th-TH" sz="1600" b="1" i="0" u="none" strike="noStrike" baseline="0">
                    <a:solidFill>
                      <a:srgbClr val="333333"/>
                    </a:solidFill>
                    <a:latin typeface="+mn-lt"/>
                    <a:ea typeface="+mn-ea"/>
                    <a:cs typeface="FreesiaUPC"/>
                  </a:endParaRPr>
                </a:p>
              </xdr:txBody>
            </xdr:sp>
            <xdr:cxnSp macro="">
              <xdr:nvCxnSpPr>
                <xdr:cNvPr id="21" name="Elbow Connector 20">
                  <a:extLst>
                    <a:ext uri="{FF2B5EF4-FFF2-40B4-BE49-F238E27FC236}">
                      <a16:creationId xmlns:a16="http://schemas.microsoft.com/office/drawing/2014/main" id="{00000000-0008-0000-0000-000015000000}"/>
                    </a:ext>
                  </a:extLst>
                </xdr:cNvPr>
                <xdr:cNvCxnSpPr>
                  <a:stCxn id="6" idx="2"/>
                  <a:endCxn id="19" idx="1"/>
                </xdr:cNvCxnSpPr>
              </xdr:nvCxnSpPr>
              <xdr:spPr>
                <a:xfrm rot="16200000" flipH="1">
                  <a:off x="2522651" y="6872778"/>
                  <a:ext cx="1544708" cy="1454150"/>
                </a:xfrm>
                <a:prstGeom prst="bentConnector2">
                  <a:avLst/>
                </a:prstGeom>
                <a:ln w="19050">
                  <a:solidFill>
                    <a:schemeClr val="bg1">
                      <a:lumMod val="50000"/>
                    </a:schemeClr>
                  </a:solidFill>
                  <a:headEnd type="none" w="med" len="med"/>
                  <a:tailEnd type="triangle" w="med" len="med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23" name="Straight Connector 22">
                  <a:extLst>
                    <a:ext uri="{FF2B5EF4-FFF2-40B4-BE49-F238E27FC236}">
                      <a16:creationId xmlns:a16="http://schemas.microsoft.com/office/drawing/2014/main" id="{00000000-0008-0000-0000-000017000000}"/>
                    </a:ext>
                  </a:extLst>
                </xdr:cNvPr>
                <xdr:cNvCxnSpPr/>
              </xdr:nvCxnSpPr>
              <xdr:spPr>
                <a:xfrm>
                  <a:off x="3599377" y="4479682"/>
                  <a:ext cx="0" cy="4771732"/>
                </a:xfrm>
                <a:prstGeom prst="line">
                  <a:avLst/>
                </a:prstGeom>
                <a:ln>
                  <a:solidFill>
                    <a:schemeClr val="bg1">
                      <a:lumMod val="75000"/>
                    </a:schemeClr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25" name="Straight Connector 24">
                  <a:extLst>
                    <a:ext uri="{FF2B5EF4-FFF2-40B4-BE49-F238E27FC236}">
                      <a16:creationId xmlns:a16="http://schemas.microsoft.com/office/drawing/2014/main" id="{00000000-0008-0000-0000-000019000000}"/>
                    </a:ext>
                  </a:extLst>
                </xdr:cNvPr>
                <xdr:cNvCxnSpPr/>
              </xdr:nvCxnSpPr>
              <xdr:spPr>
                <a:xfrm>
                  <a:off x="1229165" y="4480407"/>
                  <a:ext cx="6894950" cy="0"/>
                </a:xfrm>
                <a:prstGeom prst="line">
                  <a:avLst/>
                </a:prstGeom>
                <a:ln>
                  <a:solidFill>
                    <a:schemeClr val="bg1">
                      <a:lumMod val="75000"/>
                    </a:schemeClr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26" name="Straight Connector 25">
                  <a:extLst>
                    <a:ext uri="{FF2B5EF4-FFF2-40B4-BE49-F238E27FC236}">
                      <a16:creationId xmlns:a16="http://schemas.microsoft.com/office/drawing/2014/main" id="{00000000-0008-0000-0000-00001A000000}"/>
                    </a:ext>
                  </a:extLst>
                </xdr:cNvPr>
                <xdr:cNvCxnSpPr/>
              </xdr:nvCxnSpPr>
              <xdr:spPr>
                <a:xfrm>
                  <a:off x="1260630" y="6300980"/>
                  <a:ext cx="6902295" cy="0"/>
                </a:xfrm>
                <a:prstGeom prst="line">
                  <a:avLst/>
                </a:prstGeom>
                <a:ln>
                  <a:solidFill>
                    <a:schemeClr val="bg1">
                      <a:lumMod val="75000"/>
                    </a:schemeClr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27" name="Straight Connector 26">
                  <a:extLst>
                    <a:ext uri="{FF2B5EF4-FFF2-40B4-BE49-F238E27FC236}">
                      <a16:creationId xmlns:a16="http://schemas.microsoft.com/office/drawing/2014/main" id="{00000000-0008-0000-0000-00001B000000}"/>
                    </a:ext>
                  </a:extLst>
                </xdr:cNvPr>
                <xdr:cNvCxnSpPr/>
              </xdr:nvCxnSpPr>
              <xdr:spPr>
                <a:xfrm>
                  <a:off x="1056565" y="9252718"/>
                  <a:ext cx="7058025" cy="0"/>
                </a:xfrm>
                <a:prstGeom prst="line">
                  <a:avLst/>
                </a:prstGeom>
                <a:ln>
                  <a:solidFill>
                    <a:schemeClr val="bg1">
                      <a:lumMod val="75000"/>
                    </a:schemeClr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sp macro="" textlink="">
            <xdr:nvSpPr>
              <xdr:cNvPr id="155" name="AutoShape 4">
                <a:extLst>
                  <a:ext uri="{FF2B5EF4-FFF2-40B4-BE49-F238E27FC236}">
                    <a16:creationId xmlns:a16="http://schemas.microsoft.com/office/drawing/2014/main" id="{00000000-0008-0000-0000-00009B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196212" y="166863"/>
                <a:ext cx="893885" cy="342900"/>
              </a:xfrm>
              <a:prstGeom prst="roundRect">
                <a:avLst>
                  <a:gd name="adj" fmla="val 16667"/>
                </a:avLst>
              </a:prstGeom>
              <a:solidFill>
                <a:schemeClr val="bg2"/>
              </a:solidFill>
              <a:ln>
                <a:noFill/>
                <a:headEnd/>
                <a:tailEnd/>
              </a:ln>
            </xdr:spPr>
            <xdr:style>
              <a:lnRef idx="2">
                <a:schemeClr val="accent6"/>
              </a:lnRef>
              <a:fillRef idx="1">
                <a:schemeClr val="lt1"/>
              </a:fillRef>
              <a:effectRef idx="0">
                <a:schemeClr val="accent6"/>
              </a:effectRef>
              <a:fontRef idx="minor">
                <a:schemeClr val="dk1"/>
              </a:fontRef>
            </xdr:style>
            <xdr:txBody>
              <a:bodyPr vertOverflow="clip" wrap="square" lIns="36576" tIns="45720" rIns="36576" bIns="45720" anchor="ctr" upright="1"/>
              <a:lstStyle/>
              <a:p>
                <a:pPr algn="ctr" rtl="0">
                  <a:defRPr sz="1000"/>
                </a:pPr>
                <a:r>
                  <a:rPr lang="th-TH" sz="1600" b="1" i="0" u="none" strike="noStrike" baseline="0">
                    <a:solidFill>
                      <a:sysClr val="windowText" lastClr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วิธีการใช้งาน</a:t>
                </a:r>
              </a:p>
            </xdr:txBody>
          </xdr:sp>
        </xdr:grpSp>
        <xdr:sp macro="" textlink="$Q$29">
          <xdr:nvSpPr>
            <xdr:cNvPr id="175" name="TextBox 174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00000000-0008-0000-0000-0000AF000000}"/>
                </a:ext>
              </a:extLst>
            </xdr:cNvPr>
            <xdr:cNvSpPr txBox="1"/>
          </xdr:nvSpPr>
          <xdr:spPr>
            <a:xfrm>
              <a:off x="4358046" y="5109154"/>
              <a:ext cx="4777160" cy="340677"/>
            </a:xfrm>
            <a:prstGeom prst="rect">
              <a:avLst/>
            </a:prstGeom>
            <a:gradFill rotWithShape="1">
              <a:gsLst>
                <a:gs pos="0">
                  <a:srgbClr val="F8F8F8"/>
                </a:gs>
                <a:gs pos="100000">
                  <a:srgbClr val="EAEAEA"/>
                </a:gs>
              </a:gsLst>
              <a:lin ang="5400000" scaled="1"/>
            </a:gradFill>
            <a:ln w="9525">
              <a:noFill/>
              <a:round/>
              <a:headEnd/>
              <a:tailEnd/>
            </a:ln>
            <a:effectLst>
              <a:prstShdw prst="shdw17" dist="17961" dir="2700000">
                <a:srgbClr val="F8F8F8">
                  <a:gamma/>
                  <a:shade val="60000"/>
                  <a:invGamma/>
                </a:srgbClr>
              </a:prstShdw>
            </a:effectLst>
          </xdr:spPr>
          <xdr:txBody>
            <a:bodyPr vertOverflow="clip" wrap="square" lIns="36576" tIns="45720" rIns="36576" bIns="45720" anchor="ctr" upright="1"/>
            <a:lstStyle/>
            <a:p>
              <a:pPr marL="0" indent="0" algn="l" rtl="0">
                <a:defRPr sz="1000"/>
              </a:pPr>
              <a:fld id="{E1351913-8908-42E3-A491-608D44EFDC9C}" type="TxLink">
                <a:rPr lang="en-US" sz="11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pPr marL="0" indent="0" algn="l" rtl="0">
                  <a:defRPr sz="1000"/>
                </a:pPr>
                <a:t>2.4 กราฟรายงานผลคะแนนประเมินตนเองเปรียบเทียบ 3 ปี (แนวโน้ม)</a:t>
              </a:fld>
              <a:endParaRPr lang="en-US" sz="1600" b="1" i="0" u="none" strike="noStrike" baseline="0">
                <a:solidFill>
                  <a:srgbClr val="333333"/>
                </a:solidFill>
                <a:latin typeface="+mn-lt"/>
                <a:ea typeface="+mn-ea"/>
                <a:cs typeface="FreesiaUPC"/>
              </a:endParaRPr>
            </a:p>
          </xdr:txBody>
        </xdr:sp>
        <xdr:cxnSp macro="">
          <xdr:nvCxnSpPr>
            <xdr:cNvPr id="178" name="Elbow Connector 177">
              <a:extLst>
                <a:ext uri="{FF2B5EF4-FFF2-40B4-BE49-F238E27FC236}">
                  <a16:creationId xmlns:a16="http://schemas.microsoft.com/office/drawing/2014/main" id="{00000000-0008-0000-0000-0000B2000000}"/>
                </a:ext>
              </a:extLst>
            </xdr:cNvPr>
            <xdr:cNvCxnSpPr/>
          </xdr:nvCxnSpPr>
          <xdr:spPr>
            <a:xfrm rot="16200000" flipH="1">
              <a:off x="2472963" y="3422984"/>
              <a:ext cx="1934256" cy="1778759"/>
            </a:xfrm>
            <a:prstGeom prst="bentConnector2">
              <a:avLst/>
            </a:prstGeom>
            <a:ln w="19050">
              <a:solidFill>
                <a:schemeClr val="bg1">
                  <a:lumMod val="50000"/>
                </a:schemeClr>
              </a:solidFill>
              <a:headEnd type="none" w="med" len="med"/>
              <a:tailEnd type="triangl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183" name="Oval 56"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SpPr>
            <a:spLocks noChangeArrowheads="1"/>
          </xdr:cNvSpPr>
        </xdr:nvSpPr>
        <xdr:spPr bwMode="auto">
          <a:xfrm>
            <a:off x="1163782" y="3009036"/>
            <a:ext cx="355022" cy="335972"/>
          </a:xfrm>
          <a:prstGeom prst="ellipse">
            <a:avLst/>
          </a:prstGeom>
          <a:solidFill>
            <a:srgbClr val="FFFFFF"/>
          </a:solidFill>
          <a:ln w="57150" cmpd="thinThick">
            <a:solidFill>
              <a:srgbClr val="FF6600"/>
            </a:solidFill>
            <a:round/>
            <a:headEnd/>
            <a:tailEnd/>
          </a:ln>
        </xdr:spPr>
        <xdr:txBody>
          <a:bodyPr vertOverflow="clip" wrap="square" lIns="45720" tIns="36576" rIns="45720" bIns="36576" anchor="ctr" upright="1"/>
          <a:lstStyle/>
          <a:p>
            <a:pPr algn="ctr" rtl="0">
              <a:defRPr sz="1000"/>
            </a:pPr>
            <a:r>
              <a:rPr lang="th-TH" sz="1400" b="1" i="0" u="none" strike="noStrike" baseline="0">
                <a:solidFill>
                  <a:srgbClr val="008000"/>
                </a:solidFill>
                <a:latin typeface="Arial"/>
              </a:rPr>
              <a:t>2</a:t>
            </a:r>
          </a:p>
        </xdr:txBody>
      </xdr:sp>
      <xdr:sp macro="" textlink="">
        <xdr:nvSpPr>
          <xdr:cNvPr id="184" name="Oval 56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SpPr>
            <a:spLocks noChangeArrowheads="1"/>
          </xdr:cNvSpPr>
        </xdr:nvSpPr>
        <xdr:spPr bwMode="auto">
          <a:xfrm>
            <a:off x="1163782" y="1257300"/>
            <a:ext cx="355022" cy="326449"/>
          </a:xfrm>
          <a:prstGeom prst="ellipse">
            <a:avLst/>
          </a:prstGeom>
          <a:solidFill>
            <a:srgbClr val="FFFFFF"/>
          </a:solidFill>
          <a:ln w="57150" cmpd="thinThick">
            <a:solidFill>
              <a:srgbClr val="FF6600"/>
            </a:solidFill>
            <a:round/>
            <a:headEnd/>
            <a:tailEnd/>
          </a:ln>
        </xdr:spPr>
        <xdr:txBody>
          <a:bodyPr vertOverflow="clip" wrap="square" lIns="45720" tIns="36576" rIns="45720" bIns="36576" anchor="ctr" upright="1"/>
          <a:lstStyle/>
          <a:p>
            <a:pPr algn="ctr" rtl="0">
              <a:defRPr sz="1000"/>
            </a:pPr>
            <a:r>
              <a:rPr lang="en-US" sz="1400" b="1" i="0" u="none" strike="noStrike" baseline="0">
                <a:solidFill>
                  <a:srgbClr val="008000"/>
                </a:solidFill>
                <a:latin typeface="Arial"/>
              </a:rPr>
              <a:t>1</a:t>
            </a:r>
            <a:endParaRPr lang="th-TH" sz="1400" b="1" i="0" u="none" strike="noStrike" baseline="0">
              <a:solidFill>
                <a:srgbClr val="008000"/>
              </a:solidFill>
              <a:latin typeface="Arial"/>
            </a:endParaRPr>
          </a:p>
        </xdr:txBody>
      </xdr:sp>
    </xdr:grpSp>
    <xdr:clientData/>
  </xdr:twoCellAnchor>
  <xdr:twoCellAnchor editAs="oneCell">
    <xdr:from>
      <xdr:col>14</xdr:col>
      <xdr:colOff>93311</xdr:colOff>
      <xdr:row>1</xdr:row>
      <xdr:rowOff>86591</xdr:rowOff>
    </xdr:from>
    <xdr:to>
      <xdr:col>14</xdr:col>
      <xdr:colOff>829733</xdr:colOff>
      <xdr:row>4</xdr:row>
      <xdr:rowOff>107373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2129" y="493568"/>
          <a:ext cx="736422" cy="523010"/>
        </a:xfrm>
        <a:prstGeom prst="rect">
          <a:avLst/>
        </a:prstGeom>
      </xdr:spPr>
    </xdr:pic>
    <xdr:clientData/>
  </xdr:twoCellAnchor>
  <xdr:twoCellAnchor>
    <xdr:from>
      <xdr:col>11</xdr:col>
      <xdr:colOff>409576</xdr:colOff>
      <xdr:row>2</xdr:row>
      <xdr:rowOff>104775</xdr:rowOff>
    </xdr:from>
    <xdr:to>
      <xdr:col>13</xdr:col>
      <xdr:colOff>400050</xdr:colOff>
      <xdr:row>5</xdr:row>
      <xdr:rowOff>38100</xdr:rowOff>
    </xdr:to>
    <xdr:sp macro="" textlink="">
      <xdr:nvSpPr>
        <xdr:cNvPr id="42" name="Speech Bubble: Rectangle with Corners Rounded 41">
          <a:extLst>
            <a:ext uri="{FF2B5EF4-FFF2-40B4-BE49-F238E27FC236}">
              <a16:creationId xmlns:a16="http://schemas.microsoft.com/office/drawing/2014/main" id="{BF4422D7-AD30-448E-9250-C2359878E86C}"/>
            </a:ext>
          </a:extLst>
        </xdr:cNvPr>
        <xdr:cNvSpPr/>
      </xdr:nvSpPr>
      <xdr:spPr>
        <a:xfrm>
          <a:off x="7629526" y="638175"/>
          <a:ext cx="1362074" cy="476250"/>
        </a:xfrm>
        <a:prstGeom prst="wedgeRoundRectCallout">
          <a:avLst>
            <a:gd name="adj1" fmla="val -6113"/>
            <a:gd name="adj2" fmla="val -103145"/>
            <a:gd name="adj3" fmla="val 16667"/>
          </a:avLst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100"/>
            <a:t>กรอกปีการศึกษาที่ประเมิน</a:t>
          </a:r>
        </a:p>
      </xdr:txBody>
    </xdr:sp>
    <xdr:clientData/>
  </xdr:twoCellAnchor>
  <xdr:oneCellAnchor>
    <xdr:from>
      <xdr:col>1</xdr:col>
      <xdr:colOff>5378</xdr:colOff>
      <xdr:row>5</xdr:row>
      <xdr:rowOff>67439</xdr:rowOff>
    </xdr:from>
    <xdr:ext cx="817916" cy="465448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1284F223-2399-434B-B47E-06410612300C}"/>
            </a:ext>
          </a:extLst>
        </xdr:cNvPr>
        <xdr:cNvSpPr/>
      </xdr:nvSpPr>
      <xdr:spPr>
        <a:xfrm>
          <a:off x="357803" y="1143764"/>
          <a:ext cx="817916" cy="46544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400" b="0" i="0" u="none" strike="noStrike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/>
            </a:rPr>
            <a:t>Step</a:t>
          </a:r>
          <a:endParaRPr lang="th-TH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0</xdr:col>
      <xdr:colOff>348278</xdr:colOff>
      <xdr:row>15</xdr:row>
      <xdr:rowOff>764</xdr:rowOff>
    </xdr:from>
    <xdr:ext cx="817916" cy="465448"/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58DC9772-86F1-480F-A177-703CD702F0B5}"/>
            </a:ext>
          </a:extLst>
        </xdr:cNvPr>
        <xdr:cNvSpPr/>
      </xdr:nvSpPr>
      <xdr:spPr>
        <a:xfrm>
          <a:off x="348278" y="2886839"/>
          <a:ext cx="817916" cy="46544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400" b="0" i="0" u="none" strike="noStrike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/>
            </a:rPr>
            <a:t>Step</a:t>
          </a:r>
          <a:endParaRPr lang="th-TH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75233</xdr:colOff>
      <xdr:row>0</xdr:row>
      <xdr:rowOff>47625</xdr:rowOff>
    </xdr:from>
    <xdr:to>
      <xdr:col>30</xdr:col>
      <xdr:colOff>214313</xdr:colOff>
      <xdr:row>0</xdr:row>
      <xdr:rowOff>357188</xdr:rowOff>
    </xdr:to>
    <xdr:sp macro="" textlink="">
      <xdr:nvSpPr>
        <xdr:cNvPr id="4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/>
        </xdr:cNvSpPr>
      </xdr:nvSpPr>
      <xdr:spPr bwMode="auto">
        <a:xfrm>
          <a:off x="8679483" y="47625"/>
          <a:ext cx="1075705" cy="309563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F8F8F8"/>
            </a:gs>
            <a:gs pos="100000">
              <a:srgbClr val="EAEAEA"/>
            </a:gs>
          </a:gsLst>
          <a:lin ang="5400000" scaled="1"/>
        </a:gradFill>
        <a:ln w="9525">
          <a:noFill/>
          <a:round/>
          <a:headEnd/>
          <a:tailEnd/>
        </a:ln>
        <a:effectLst>
          <a:prstShdw prst="shdw17" dist="17961" dir="2700000">
            <a:srgbClr val="F8F8F8">
              <a:gamma/>
              <a:shade val="60000"/>
              <a:invGamma/>
            </a:srgbClr>
          </a:prstShdw>
        </a:effectLst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th-TH" sz="1600" b="1" i="0" u="none" strike="noStrike" baseline="0">
              <a:solidFill>
                <a:sysClr val="windowText" lastClr="000000"/>
              </a:solidFill>
              <a:cs typeface="FreesiaUPC"/>
            </a:rPr>
            <a:t>กลับเมนูหลัก</a:t>
          </a:r>
        </a:p>
      </xdr:txBody>
    </xdr:sp>
    <xdr:clientData/>
  </xdr:twoCellAnchor>
  <xdr:twoCellAnchor>
    <xdr:from>
      <xdr:col>30</xdr:col>
      <xdr:colOff>341317</xdr:colOff>
      <xdr:row>0</xdr:row>
      <xdr:rowOff>0</xdr:rowOff>
    </xdr:from>
    <xdr:to>
      <xdr:col>33</xdr:col>
      <xdr:colOff>396876</xdr:colOff>
      <xdr:row>0</xdr:row>
      <xdr:rowOff>349250</xdr:rowOff>
    </xdr:to>
    <xdr:sp macro="" textlink="$AI$1">
      <xdr:nvSpPr>
        <xdr:cNvPr id="8" name="AutoShap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rrowheads="1"/>
        </xdr:cNvSpPr>
      </xdr:nvSpPr>
      <xdr:spPr bwMode="auto">
        <a:xfrm>
          <a:off x="9882192" y="0"/>
          <a:ext cx="2293934" cy="349250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F8F8F8"/>
            </a:gs>
            <a:gs pos="100000">
              <a:srgbClr val="EAEAEA"/>
            </a:gs>
          </a:gsLst>
          <a:lin ang="5400000" scaled="1"/>
        </a:gradFill>
        <a:ln w="9525">
          <a:noFill/>
          <a:round/>
          <a:headEnd/>
          <a:tailEnd/>
        </a:ln>
        <a:effectLst>
          <a:prstShdw prst="shdw17" dist="17961" dir="2700000">
            <a:srgbClr val="F8F8F8">
              <a:gamma/>
              <a:shade val="60000"/>
              <a:invGamma/>
            </a:srgbClr>
          </a:prstShdw>
        </a:effectLst>
      </xdr:spPr>
      <xdr:txBody>
        <a:bodyPr vertOverflow="clip" wrap="square" lIns="36576" tIns="45720" rIns="36576" bIns="45720" anchor="ctr" upright="1"/>
        <a:lstStyle/>
        <a:p>
          <a:pPr algn="ctr" rtl="0"/>
          <a:fld id="{FA24CF94-31A4-4E3F-8D9C-5867AE63CA44}" type="TxLink">
            <a:rPr lang="th-TH" sz="1600" b="1" i="0" u="none" strike="noStrike">
              <a:solidFill>
                <a:srgbClr val="000000"/>
              </a:solidFill>
              <a:effectLst/>
              <a:latin typeface="Angsana New"/>
              <a:cs typeface="Angsana New"/>
            </a:rPr>
            <a:pPr algn="ctr" rtl="0"/>
            <a:t>ผลคะแนนประเมินฯ ปีการศึกษา …....</a:t>
          </a:fld>
          <a:endParaRPr lang="en-US" sz="1400" b="1">
            <a:effectLst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152280</xdr:colOff>
      <xdr:row>0</xdr:row>
      <xdr:rowOff>65787</xdr:rowOff>
    </xdr:from>
    <xdr:to>
      <xdr:col>12</xdr:col>
      <xdr:colOff>1061357</xdr:colOff>
      <xdr:row>0</xdr:row>
      <xdr:rowOff>321128</xdr:rowOff>
    </xdr:to>
    <xdr:sp macro="" textlink="">
      <xdr:nvSpPr>
        <xdr:cNvPr id="2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6460761" y="65787"/>
          <a:ext cx="1062942" cy="255341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F8F8F8"/>
            </a:gs>
            <a:gs pos="100000">
              <a:srgbClr val="EAEAEA"/>
            </a:gs>
          </a:gsLst>
          <a:lin ang="5400000" scaled="1"/>
        </a:gradFill>
        <a:ln w="9525">
          <a:noFill/>
          <a:round/>
          <a:headEnd/>
          <a:tailEnd/>
        </a:ln>
        <a:effectLst>
          <a:prstShdw prst="shdw17" dist="17961" dir="2700000">
            <a:srgbClr val="F8F8F8">
              <a:gamma/>
              <a:shade val="60000"/>
              <a:invGamma/>
            </a:srgbClr>
          </a:prstShdw>
        </a:effectLst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th-TH" sz="1600" b="1" i="0" u="none" strike="noStrike" baseline="0">
              <a:solidFill>
                <a:sysClr val="windowText" lastClr="000000"/>
              </a:solidFill>
              <a:cs typeface="FreesiaUPC"/>
            </a:rPr>
            <a:t>กลับเมนูหลัก</a:t>
          </a:r>
        </a:p>
      </xdr:txBody>
    </xdr:sp>
    <xdr:clientData/>
  </xdr:twoCellAnchor>
  <xdr:twoCellAnchor>
    <xdr:from>
      <xdr:col>29</xdr:col>
      <xdr:colOff>9093</xdr:colOff>
      <xdr:row>0</xdr:row>
      <xdr:rowOff>62019</xdr:rowOff>
    </xdr:from>
    <xdr:to>
      <xdr:col>32</xdr:col>
      <xdr:colOff>209551</xdr:colOff>
      <xdr:row>0</xdr:row>
      <xdr:rowOff>317619</xdr:rowOff>
    </xdr:to>
    <xdr:sp macro="" textlink="">
      <xdr:nvSpPr>
        <xdr:cNvPr id="3" name="AutoShap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rrowheads="1"/>
        </xdr:cNvSpPr>
      </xdr:nvSpPr>
      <xdr:spPr bwMode="auto">
        <a:xfrm>
          <a:off x="7610043" y="62019"/>
          <a:ext cx="2010208" cy="255600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F8F8F8"/>
            </a:gs>
            <a:gs pos="100000">
              <a:srgbClr val="EAEAEA"/>
            </a:gs>
          </a:gsLst>
          <a:lin ang="5400000" scaled="1"/>
        </a:gradFill>
        <a:ln w="9525">
          <a:noFill/>
          <a:round/>
          <a:headEnd/>
          <a:tailEnd/>
        </a:ln>
        <a:effectLst>
          <a:prstShdw prst="shdw17" dist="17961" dir="2700000">
            <a:srgbClr val="F8F8F8">
              <a:gamma/>
              <a:shade val="60000"/>
              <a:invGamma/>
            </a:srgbClr>
          </a:prstShdw>
        </a:effectLst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th-TH" sz="1000" b="1" i="0" baseline="0">
              <a:effectLst/>
              <a:latin typeface="+mn-lt"/>
              <a:ea typeface="+mn-ea"/>
              <a:cs typeface="+mn-cs"/>
            </a:rPr>
            <a:t>คะแนนประเมินฯเปรียบเทียบ 3 ปี </a:t>
          </a:r>
          <a:endParaRPr lang="th-TH" sz="1600" b="1" i="0" u="none" strike="noStrike" baseline="0">
            <a:solidFill>
              <a:sysClr val="windowText" lastClr="000000"/>
            </a:solidFill>
            <a:cs typeface="FreesiaUPC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90152</xdr:colOff>
      <xdr:row>0</xdr:row>
      <xdr:rowOff>97480</xdr:rowOff>
    </xdr:from>
    <xdr:to>
      <xdr:col>11</xdr:col>
      <xdr:colOff>567039</xdr:colOff>
      <xdr:row>2</xdr:row>
      <xdr:rowOff>69257</xdr:rowOff>
    </xdr:to>
    <xdr:sp macro="" textlink="">
      <xdr:nvSpPr>
        <xdr:cNvPr id="6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>
          <a:spLocks noChangeArrowheads="1"/>
        </xdr:cNvSpPr>
      </xdr:nvSpPr>
      <xdr:spPr bwMode="auto">
        <a:xfrm>
          <a:off x="6471902" y="97480"/>
          <a:ext cx="1077695" cy="330796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F8F8F8"/>
            </a:gs>
            <a:gs pos="100000">
              <a:srgbClr val="EAEAEA"/>
            </a:gs>
          </a:gsLst>
          <a:lin ang="5400000" scaled="1"/>
        </a:gradFill>
        <a:ln w="9525">
          <a:noFill/>
          <a:round/>
          <a:headEnd/>
          <a:tailEnd/>
        </a:ln>
        <a:effectLst>
          <a:prstShdw prst="shdw17" dist="17961" dir="2700000">
            <a:srgbClr val="F8F8F8">
              <a:gamma/>
              <a:shade val="60000"/>
              <a:invGamma/>
            </a:srgbClr>
          </a:prstShdw>
        </a:effectLst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th-TH" sz="1600" b="1" i="0" u="none" strike="noStrike" baseline="0">
              <a:solidFill>
                <a:sysClr val="windowText" lastClr="000000"/>
              </a:solidFill>
              <a:cs typeface="FreesiaUPC"/>
            </a:rPr>
            <a:t>กลับเมนูหลัก</a:t>
          </a:r>
        </a:p>
      </xdr:txBody>
    </xdr:sp>
    <xdr:clientData/>
  </xdr:twoCellAnchor>
  <xdr:twoCellAnchor>
    <xdr:from>
      <xdr:col>28</xdr:col>
      <xdr:colOff>113143</xdr:colOff>
      <xdr:row>0</xdr:row>
      <xdr:rowOff>84342</xdr:rowOff>
    </xdr:from>
    <xdr:to>
      <xdr:col>30</xdr:col>
      <xdr:colOff>269328</xdr:colOff>
      <xdr:row>2</xdr:row>
      <xdr:rowOff>56119</xdr:rowOff>
    </xdr:to>
    <xdr:sp macro="" textlink="">
      <xdr:nvSpPr>
        <xdr:cNvPr id="4" name="AutoShap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>
          <a:off x="7674022" y="84342"/>
          <a:ext cx="1351737" cy="333070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F8F8F8"/>
            </a:gs>
            <a:gs pos="100000">
              <a:srgbClr val="EAEAEA"/>
            </a:gs>
          </a:gsLst>
          <a:lin ang="5400000" scaled="1"/>
        </a:gradFill>
        <a:ln w="9525">
          <a:noFill/>
          <a:round/>
          <a:headEnd/>
          <a:tailEnd/>
        </a:ln>
        <a:effectLst>
          <a:prstShdw prst="shdw17" dist="17961" dir="2700000">
            <a:srgbClr val="F8F8F8">
              <a:gamma/>
              <a:shade val="60000"/>
              <a:invGamma/>
            </a:srgbClr>
          </a:prstShdw>
        </a:effectLst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th-TH" sz="1600" b="1" i="0" u="none" strike="noStrike" baseline="0">
              <a:solidFill>
                <a:sysClr val="windowText" lastClr="000000"/>
              </a:solidFill>
              <a:cs typeface="FreesiaUPC"/>
            </a:rPr>
            <a:t>หน้าบันทึกข้อมูล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35145</xdr:colOff>
      <xdr:row>7</xdr:row>
      <xdr:rowOff>205936</xdr:rowOff>
    </xdr:from>
    <xdr:to>
      <xdr:col>9</xdr:col>
      <xdr:colOff>552450</xdr:colOff>
      <xdr:row>8</xdr:row>
      <xdr:rowOff>89010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7617045" y="1444186"/>
          <a:ext cx="2260380" cy="9308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200">
              <a:solidFill>
                <a:schemeClr val="bg2">
                  <a:lumMod val="10000"/>
                </a:schemeClr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0.01 - 2.00 ระดับคุณภาพน้อย</a:t>
          </a:r>
        </a:p>
        <a:p>
          <a:r>
            <a:rPr lang="th-TH" sz="1200">
              <a:solidFill>
                <a:schemeClr val="bg2">
                  <a:lumMod val="10000"/>
                </a:schemeClr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2.01</a:t>
          </a:r>
          <a:r>
            <a:rPr lang="th-TH" sz="1200" baseline="0">
              <a:solidFill>
                <a:schemeClr val="bg2">
                  <a:lumMod val="10000"/>
                </a:schemeClr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 - 3.00 ระดับคุณภาพปานกลาง</a:t>
          </a:r>
        </a:p>
        <a:p>
          <a:r>
            <a:rPr lang="th-TH" sz="1200" baseline="0">
              <a:solidFill>
                <a:schemeClr val="bg2">
                  <a:lumMod val="10000"/>
                </a:schemeClr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3.01 - 4.00 ระดับคุณภาพดี</a:t>
          </a:r>
        </a:p>
        <a:p>
          <a:r>
            <a:rPr lang="th-TH" sz="1200" baseline="0">
              <a:solidFill>
                <a:schemeClr val="bg2">
                  <a:lumMod val="10000"/>
                </a:schemeClr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4.01 - 5.00 ระดับ</a:t>
          </a:r>
          <a:r>
            <a:rPr lang="th-TH" sz="1200" b="0" baseline="0">
              <a:solidFill>
                <a:schemeClr val="bg2">
                  <a:lumMod val="10000"/>
                </a:schemeClr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คุณภาพดีมาก</a:t>
          </a:r>
          <a:endParaRPr lang="th-TH" sz="1200" b="0">
            <a:solidFill>
              <a:schemeClr val="bg2">
                <a:lumMod val="10000"/>
              </a:schemeClr>
            </a:solidFill>
            <a:latin typeface="TH Sarabun New" panose="020B0500040200020003" pitchFamily="34" charset="-34"/>
            <a:cs typeface="TH Sarabun New" panose="020B0500040200020003" pitchFamily="34" charset="-34"/>
          </a:endParaRPr>
        </a:p>
      </xdr:txBody>
    </xdr:sp>
    <xdr:clientData/>
  </xdr:twoCellAnchor>
  <xdr:twoCellAnchor>
    <xdr:from>
      <xdr:col>1</xdr:col>
      <xdr:colOff>503917</xdr:colOff>
      <xdr:row>27</xdr:row>
      <xdr:rowOff>239258</xdr:rowOff>
    </xdr:from>
    <xdr:to>
      <xdr:col>8</xdr:col>
      <xdr:colOff>1057275</xdr:colOff>
      <xdr:row>34</xdr:row>
      <xdr:rowOff>247650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504824</xdr:colOff>
      <xdr:row>17</xdr:row>
      <xdr:rowOff>171451</xdr:rowOff>
    </xdr:from>
    <xdr:to>
      <xdr:col>8</xdr:col>
      <xdr:colOff>1076325</xdr:colOff>
      <xdr:row>27</xdr:row>
      <xdr:rowOff>131152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123824</xdr:colOff>
      <xdr:row>46</xdr:row>
      <xdr:rowOff>219075</xdr:rowOff>
    </xdr:from>
    <xdr:to>
      <xdr:col>8</xdr:col>
      <xdr:colOff>1762124</xdr:colOff>
      <xdr:row>55</xdr:row>
      <xdr:rowOff>207868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147357</xdr:colOff>
      <xdr:row>36</xdr:row>
      <xdr:rowOff>141193</xdr:rowOff>
    </xdr:from>
    <xdr:to>
      <xdr:col>8</xdr:col>
      <xdr:colOff>1752600</xdr:colOff>
      <xdr:row>46</xdr:row>
      <xdr:rowOff>47624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171450</xdr:colOff>
      <xdr:row>2</xdr:row>
      <xdr:rowOff>47625</xdr:rowOff>
    </xdr:from>
    <xdr:to>
      <xdr:col>10</xdr:col>
      <xdr:colOff>17393</xdr:colOff>
      <xdr:row>3</xdr:row>
      <xdr:rowOff>55494</xdr:rowOff>
    </xdr:to>
    <xdr:sp macro="" textlink="">
      <xdr:nvSpPr>
        <xdr:cNvPr id="8" name="AutoShape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Arrowheads="1"/>
        </xdr:cNvSpPr>
      </xdr:nvSpPr>
      <xdr:spPr bwMode="auto">
        <a:xfrm>
          <a:off x="10106025" y="180975"/>
          <a:ext cx="1027043" cy="341244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F8F8F8"/>
            </a:gs>
            <a:gs pos="100000">
              <a:srgbClr val="EAEAEA"/>
            </a:gs>
          </a:gsLst>
          <a:lin ang="5400000" scaled="1"/>
        </a:gradFill>
        <a:ln w="9525">
          <a:noFill/>
          <a:round/>
          <a:headEnd/>
          <a:tailEnd/>
        </a:ln>
        <a:effectLst>
          <a:prstShdw prst="shdw17" dist="17961" dir="2700000">
            <a:srgbClr val="F8F8F8">
              <a:gamma/>
              <a:shade val="60000"/>
              <a:invGamma/>
            </a:srgbClr>
          </a:prstShdw>
        </a:effectLst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th-TH" sz="1600" b="1" i="0" u="none" strike="noStrike" baseline="0">
              <a:solidFill>
                <a:sysClr val="windowText" lastClr="000000"/>
              </a:solidFill>
              <a:cs typeface="FreesiaUPC"/>
            </a:rPr>
            <a:t>กลับเมนูหลัก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57542</xdr:colOff>
      <xdr:row>0</xdr:row>
      <xdr:rowOff>0</xdr:rowOff>
    </xdr:from>
    <xdr:to>
      <xdr:col>14</xdr:col>
      <xdr:colOff>454271</xdr:colOff>
      <xdr:row>1</xdr:row>
      <xdr:rowOff>6804</xdr:rowOff>
    </xdr:to>
    <xdr:sp macro="" textlink="">
      <xdr:nvSpPr>
        <xdr:cNvPr id="2" name="Auto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Arrowheads="1"/>
        </xdr:cNvSpPr>
      </xdr:nvSpPr>
      <xdr:spPr bwMode="auto">
        <a:xfrm>
          <a:off x="8146465" y="0"/>
          <a:ext cx="1041498" cy="329189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F8F8F8"/>
            </a:gs>
            <a:gs pos="100000">
              <a:srgbClr val="EAEAEA"/>
            </a:gs>
          </a:gsLst>
          <a:lin ang="5400000" scaled="1"/>
        </a:gradFill>
        <a:ln w="9525">
          <a:noFill/>
          <a:round/>
          <a:headEnd/>
          <a:tailEnd/>
        </a:ln>
        <a:effectLst>
          <a:prstShdw prst="shdw17" dist="17961" dir="2700000">
            <a:srgbClr val="F8F8F8">
              <a:gamma/>
              <a:shade val="60000"/>
              <a:invGamma/>
            </a:srgbClr>
          </a:prstShdw>
        </a:effectLst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th-TH" sz="1600" b="1" i="0" u="none" strike="noStrike" baseline="0">
              <a:solidFill>
                <a:sysClr val="windowText" lastClr="000000"/>
              </a:solidFill>
              <a:cs typeface="FreesiaUPC"/>
            </a:rPr>
            <a:t>กลับเมนูหลัก</a:t>
          </a:r>
        </a:p>
      </xdr:txBody>
    </xdr:sp>
    <xdr:clientData/>
  </xdr:twoCellAnchor>
  <xdr:twoCellAnchor>
    <xdr:from>
      <xdr:col>14</xdr:col>
      <xdr:colOff>559017</xdr:colOff>
      <xdr:row>0</xdr:row>
      <xdr:rowOff>0</xdr:rowOff>
    </xdr:from>
    <xdr:to>
      <xdr:col>16</xdr:col>
      <xdr:colOff>197827</xdr:colOff>
      <xdr:row>1</xdr:row>
      <xdr:rowOff>6804</xdr:rowOff>
    </xdr:to>
    <xdr:sp macro="" textlink="">
      <xdr:nvSpPr>
        <xdr:cNvPr id="3" name="AutoShap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9292709" y="0"/>
          <a:ext cx="2042041" cy="329189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F8F8F8"/>
            </a:gs>
            <a:gs pos="100000">
              <a:srgbClr val="EAEAEA"/>
            </a:gs>
          </a:gsLst>
          <a:lin ang="5400000" scaled="1"/>
        </a:gradFill>
        <a:ln w="9525">
          <a:noFill/>
          <a:round/>
          <a:headEnd/>
          <a:tailEnd/>
        </a:ln>
        <a:effectLst>
          <a:prstShdw prst="shdw17" dist="17961" dir="2700000">
            <a:srgbClr val="F8F8F8">
              <a:gamma/>
              <a:shade val="60000"/>
              <a:invGamma/>
            </a:srgbClr>
          </a:prstShdw>
        </a:effectLst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th-TH" sz="1600" b="1" i="0" u="none" strike="noStrike" baseline="0">
              <a:solidFill>
                <a:sysClr val="windowText" lastClr="000000"/>
              </a:solidFill>
              <a:cs typeface="FreesiaUPC"/>
            </a:rPr>
            <a:t>หน้าบันทึกข้อมูล 2 ปีย้อนหลัง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228448</xdr:colOff>
      <xdr:row>12</xdr:row>
      <xdr:rowOff>248516</xdr:rowOff>
    </xdr:from>
    <xdr:to>
      <xdr:col>7</xdr:col>
      <xdr:colOff>583471</xdr:colOff>
      <xdr:row>22</xdr:row>
      <xdr:rowOff>91693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217192</xdr:colOff>
      <xdr:row>23</xdr:row>
      <xdr:rowOff>105100</xdr:rowOff>
    </xdr:from>
    <xdr:to>
      <xdr:col>7</xdr:col>
      <xdr:colOff>587605</xdr:colOff>
      <xdr:row>32</xdr:row>
      <xdr:rowOff>244419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169934</xdr:colOff>
      <xdr:row>0</xdr:row>
      <xdr:rowOff>47625</xdr:rowOff>
    </xdr:from>
    <xdr:to>
      <xdr:col>8</xdr:col>
      <xdr:colOff>1239706</xdr:colOff>
      <xdr:row>0</xdr:row>
      <xdr:rowOff>381000</xdr:rowOff>
    </xdr:to>
    <xdr:sp macro="" textlink="">
      <xdr:nvSpPr>
        <xdr:cNvPr id="4" name="AutoShap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>
          <a:spLocks noChangeArrowheads="1"/>
        </xdr:cNvSpPr>
      </xdr:nvSpPr>
      <xdr:spPr bwMode="auto">
        <a:xfrm>
          <a:off x="8075684" y="47625"/>
          <a:ext cx="1069772" cy="33337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F8F8F8"/>
            </a:gs>
            <a:gs pos="100000">
              <a:srgbClr val="EAEAEA"/>
            </a:gs>
          </a:gsLst>
          <a:lin ang="5400000" scaled="1"/>
        </a:gradFill>
        <a:ln w="9525">
          <a:noFill/>
          <a:round/>
          <a:headEnd/>
          <a:tailEnd/>
        </a:ln>
        <a:effectLst>
          <a:prstShdw prst="shdw17" dist="17961" dir="2700000">
            <a:srgbClr val="F8F8F8">
              <a:gamma/>
              <a:shade val="60000"/>
              <a:invGamma/>
            </a:srgbClr>
          </a:prstShdw>
        </a:effectLst>
      </xdr:spPr>
      <xdr:txBody>
        <a:bodyPr vertOverflow="clip" wrap="square" lIns="36576" tIns="45720" rIns="36576" bIns="45720" anchor="ctr" upright="1"/>
        <a:lstStyle/>
        <a:p>
          <a:pPr algn="ctr" rtl="0">
            <a:defRPr sz="1000"/>
          </a:pPr>
          <a:r>
            <a:rPr lang="th-TH" sz="1600" b="1" i="0" u="none" strike="noStrike" baseline="0">
              <a:solidFill>
                <a:sysClr val="windowText" lastClr="000000"/>
              </a:solidFill>
              <a:cs typeface="FreesiaUPC"/>
            </a:rPr>
            <a:t>กลับเมนูหลัก</a:t>
          </a:r>
        </a:p>
      </xdr:txBody>
    </xdr:sp>
    <xdr:clientData/>
  </xdr:twoCellAnchor>
  <xdr:twoCellAnchor>
    <xdr:from>
      <xdr:col>0</xdr:col>
      <xdr:colOff>201215</xdr:colOff>
      <xdr:row>33</xdr:row>
      <xdr:rowOff>109969</xdr:rowOff>
    </xdr:from>
    <xdr:to>
      <xdr:col>7</xdr:col>
      <xdr:colOff>581153</xdr:colOff>
      <xdr:row>42</xdr:row>
      <xdr:rowOff>249288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41462</xdr:colOff>
      <xdr:row>4</xdr:row>
      <xdr:rowOff>7844</xdr:rowOff>
    </xdr:from>
    <xdr:to>
      <xdr:col>28</xdr:col>
      <xdr:colOff>39557</xdr:colOff>
      <xdr:row>41</xdr:row>
      <xdr:rowOff>168868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6815" y="769844"/>
          <a:ext cx="15126036" cy="72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17369</xdr:colOff>
      <xdr:row>84</xdr:row>
      <xdr:rowOff>25773</xdr:rowOff>
    </xdr:from>
    <xdr:to>
      <xdr:col>29</xdr:col>
      <xdr:colOff>15464</xdr:colOff>
      <xdr:row>121</xdr:row>
      <xdr:rowOff>186797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37840" y="16027773"/>
          <a:ext cx="15126036" cy="7209524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571501</xdr:colOff>
      <xdr:row>44</xdr:row>
      <xdr:rowOff>123265</xdr:rowOff>
    </xdr:from>
    <xdr:to>
      <xdr:col>28</xdr:col>
      <xdr:colOff>76537</xdr:colOff>
      <xdr:row>82</xdr:row>
      <xdr:rowOff>93789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81736" y="8505265"/>
          <a:ext cx="15238095" cy="7209524"/>
        </a:xfrm>
        <a:prstGeom prst="rect">
          <a:avLst/>
        </a:prstGeom>
      </xdr:spPr>
    </xdr:pic>
    <xdr:clientData/>
  </xdr:twoCellAnchor>
  <xdr:twoCellAnchor editAs="oneCell">
    <xdr:from>
      <xdr:col>3</xdr:col>
      <xdr:colOff>593911</xdr:colOff>
      <xdr:row>125</xdr:row>
      <xdr:rowOff>145677</xdr:rowOff>
    </xdr:from>
    <xdr:to>
      <xdr:col>29</xdr:col>
      <xdr:colOff>98947</xdr:colOff>
      <xdr:row>163</xdr:row>
      <xdr:rowOff>116201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09264" y="23958177"/>
          <a:ext cx="15238095" cy="72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165</xdr:row>
      <xdr:rowOff>0</xdr:rowOff>
    </xdr:from>
    <xdr:to>
      <xdr:col>29</xdr:col>
      <xdr:colOff>110154</xdr:colOff>
      <xdr:row>202</xdr:row>
      <xdr:rowOff>161024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20471" y="31432500"/>
          <a:ext cx="15238095" cy="72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204</xdr:row>
      <xdr:rowOff>0</xdr:rowOff>
    </xdr:from>
    <xdr:to>
      <xdr:col>29</xdr:col>
      <xdr:colOff>110154</xdr:colOff>
      <xdr:row>241</xdr:row>
      <xdr:rowOff>161024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20471" y="38862000"/>
          <a:ext cx="15238095" cy="72095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</xdr:row>
      <xdr:rowOff>0</xdr:rowOff>
    </xdr:from>
    <xdr:to>
      <xdr:col>28</xdr:col>
      <xdr:colOff>607695</xdr:colOff>
      <xdr:row>40</xdr:row>
      <xdr:rowOff>161024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571500"/>
          <a:ext cx="15238095" cy="72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49</xdr:row>
      <xdr:rowOff>0</xdr:rowOff>
    </xdr:from>
    <xdr:to>
      <xdr:col>28</xdr:col>
      <xdr:colOff>607695</xdr:colOff>
      <xdr:row>86</xdr:row>
      <xdr:rowOff>161024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38400" y="9334500"/>
          <a:ext cx="15238095" cy="72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88</xdr:row>
      <xdr:rowOff>0</xdr:rowOff>
    </xdr:from>
    <xdr:to>
      <xdr:col>28</xdr:col>
      <xdr:colOff>607695</xdr:colOff>
      <xdr:row>125</xdr:row>
      <xdr:rowOff>161024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38400" y="16764000"/>
          <a:ext cx="15238095" cy="72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129</xdr:row>
      <xdr:rowOff>0</xdr:rowOff>
    </xdr:from>
    <xdr:to>
      <xdr:col>28</xdr:col>
      <xdr:colOff>607695</xdr:colOff>
      <xdr:row>166</xdr:row>
      <xdr:rowOff>161024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38400" y="24574500"/>
          <a:ext cx="15238095" cy="7209524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169</xdr:row>
      <xdr:rowOff>0</xdr:rowOff>
    </xdr:from>
    <xdr:to>
      <xdr:col>30</xdr:col>
      <xdr:colOff>531495</xdr:colOff>
      <xdr:row>206</xdr:row>
      <xdr:rowOff>161024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81400" y="32194500"/>
          <a:ext cx="15238095" cy="7209524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214</xdr:row>
      <xdr:rowOff>0</xdr:rowOff>
    </xdr:from>
    <xdr:to>
      <xdr:col>27</xdr:col>
      <xdr:colOff>417195</xdr:colOff>
      <xdr:row>251</xdr:row>
      <xdr:rowOff>161024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38300" y="40767000"/>
          <a:ext cx="15238095" cy="7209524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255</xdr:row>
      <xdr:rowOff>142875</xdr:rowOff>
    </xdr:from>
    <xdr:to>
      <xdr:col>28</xdr:col>
      <xdr:colOff>17145</xdr:colOff>
      <xdr:row>293</xdr:row>
      <xdr:rowOff>113399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47850" y="48720375"/>
          <a:ext cx="15238095" cy="7209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202.44.139.56/cheqa3d2561/course/cata1/KPI1_1Car2558.aspx?k=1|13&amp;o=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://202.44.139.56/cheqa3d2561/course/Cata5/main.aspx?k=5|0&amp;o=" TargetMode="External"/><Relationship Id="rId2" Type="http://schemas.openxmlformats.org/officeDocument/2006/relationships/hyperlink" Target="http://202.44.139.56/cheqa3d2561/course/Cata4/main.aspx?k=4|0&amp;o=" TargetMode="External"/><Relationship Id="rId1" Type="http://schemas.openxmlformats.org/officeDocument/2006/relationships/hyperlink" Target="http://202.44.139.56/cheqa3d2561/course/Cata3/main.aspx?k=3|0&amp;o=" TargetMode="External"/><Relationship Id="rId4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3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5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4.xml"/><Relationship Id="rId4" Type="http://schemas.openxmlformats.org/officeDocument/2006/relationships/vmlDrawing" Target="../drawings/vmlDrawing7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5.xml"/><Relationship Id="rId4" Type="http://schemas.openxmlformats.org/officeDocument/2006/relationships/vmlDrawing" Target="../drawings/vmlDrawing9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>
    <tabColor rgb="FF7030A0"/>
    <pageSetUpPr fitToPage="1"/>
  </sheetPr>
  <dimension ref="B1:S34"/>
  <sheetViews>
    <sheetView showGridLines="0" tabSelected="1" zoomScaleNormal="100" workbookViewId="0">
      <selection activeCell="M1" sqref="M1"/>
    </sheetView>
  </sheetViews>
  <sheetFormatPr defaultRowHeight="14.25"/>
  <cols>
    <col min="1" max="1" width="4.625" customWidth="1"/>
    <col min="2" max="2" width="9.125" customWidth="1"/>
    <col min="14" max="14" width="8" customWidth="1"/>
    <col min="15" max="15" width="14.125" customWidth="1"/>
    <col min="16" max="16" width="2.5" customWidth="1"/>
    <col min="17" max="17" width="0" hidden="1" customWidth="1"/>
  </cols>
  <sheetData>
    <row r="1" spans="2:17" ht="32.25" customHeight="1" thickBot="1">
      <c r="B1" s="514" t="s">
        <v>215</v>
      </c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354" t="s">
        <v>293</v>
      </c>
      <c r="N1" s="353"/>
      <c r="O1" s="353"/>
    </row>
    <row r="2" spans="2:17" ht="9.9499999999999993" customHeight="1" thickTop="1"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</row>
    <row r="3" spans="2:17">
      <c r="B3" s="114"/>
      <c r="C3" s="114"/>
      <c r="D3" s="114"/>
      <c r="E3" s="114"/>
      <c r="F3" s="114"/>
      <c r="G3" s="115" t="s">
        <v>216</v>
      </c>
      <c r="H3" s="115" t="s">
        <v>219</v>
      </c>
      <c r="I3" s="114"/>
      <c r="J3" s="114"/>
      <c r="K3" s="114"/>
      <c r="L3" s="114"/>
      <c r="M3" s="114"/>
      <c r="N3" s="114"/>
      <c r="O3" s="114"/>
    </row>
    <row r="4" spans="2:17">
      <c r="B4" s="114"/>
      <c r="C4" s="114"/>
      <c r="D4" s="114"/>
      <c r="E4" s="114"/>
      <c r="F4" s="114"/>
      <c r="G4" s="115" t="s">
        <v>217</v>
      </c>
      <c r="H4" s="115" t="s">
        <v>218</v>
      </c>
      <c r="I4" s="114"/>
      <c r="J4" s="114"/>
      <c r="K4" s="114"/>
      <c r="L4" s="114"/>
      <c r="M4" s="114"/>
      <c r="N4" s="114"/>
      <c r="O4" s="114"/>
    </row>
    <row r="5" spans="2:17">
      <c r="B5" s="114"/>
      <c r="C5" s="114"/>
      <c r="D5" s="114"/>
      <c r="E5" s="114"/>
      <c r="F5" s="114"/>
      <c r="G5" s="115" t="s">
        <v>189</v>
      </c>
      <c r="H5" s="114"/>
      <c r="I5" s="114"/>
      <c r="J5" s="114"/>
      <c r="K5" s="114"/>
      <c r="L5" s="114"/>
      <c r="M5" s="114"/>
      <c r="N5" s="114"/>
      <c r="O5" s="114"/>
    </row>
    <row r="6" spans="2:17">
      <c r="B6" s="114"/>
      <c r="C6" s="114"/>
      <c r="D6" s="114"/>
      <c r="E6" s="114"/>
      <c r="F6" s="114"/>
      <c r="G6" s="115"/>
      <c r="H6" s="114"/>
      <c r="I6" s="114"/>
      <c r="J6" s="114"/>
      <c r="K6" s="114"/>
      <c r="L6" s="114"/>
      <c r="M6" s="114"/>
      <c r="N6" s="114"/>
      <c r="O6" s="114"/>
    </row>
    <row r="7" spans="2:17"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</row>
    <row r="8" spans="2:17"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</row>
    <row r="9" spans="2:17"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</row>
    <row r="10" spans="2:17"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Q10" t="str">
        <f>CONCATENATE("1.1 บันทึกข้อมูลผลดำเนินงานประจำปีการศึกษา ",$M$1)</f>
        <v>1.1 บันทึกข้อมูลผลดำเนินงานประจำปีการศึกษา …....</v>
      </c>
    </row>
    <row r="11" spans="2:17">
      <c r="B11" s="114"/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</row>
    <row r="12" spans="2:17"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</row>
    <row r="13" spans="2:17"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Q13" t="str">
        <f>IFERROR(CONCATENATE("1.2 บันทึกข้อมูลคะแนนประเมิน 2 ปี ย้อนหลัง (ปีการศึกษา ",$M$1-2," และ ",$M$1-1,")"),"1.2 บันทึกข้อมูลคะแนนประเมิน 2 ปี ย้อนหลัง (ปีการศึกษา ……)")</f>
        <v>1.2 บันทึกข้อมูลคะแนนประเมิน 2 ปี ย้อนหลัง (ปีการศึกษา ……)</v>
      </c>
    </row>
    <row r="14" spans="2:17"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</row>
    <row r="15" spans="2:17"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</row>
    <row r="16" spans="2:17"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</row>
    <row r="17" spans="2:19"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Q17" s="77"/>
      <c r="S17" t="s">
        <v>68</v>
      </c>
    </row>
    <row r="18" spans="2:19"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Q18" s="77"/>
    </row>
    <row r="19" spans="2:19"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</row>
    <row r="20" spans="2:19"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Q20" s="351" t="str">
        <f>CONCATENATE("2.1 รายงานผลคะแนนประเมินตนเอง ปีการศึกษา ",$M$1)</f>
        <v>2.1 รายงานผลคะแนนประเมินตนเอง ปีการศึกษา …....</v>
      </c>
    </row>
    <row r="21" spans="2:19"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Q21" s="351"/>
    </row>
    <row r="22" spans="2:19"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</row>
    <row r="23" spans="2:19"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Q23" s="351" t="str">
        <f>CONCATENATE("2.2 รายงานผลคะแนนประเมินตนเอง ตาราง IPO ปีการศึกษา ",$M$1)</f>
        <v>2.2 รายงานผลคะแนนประเมินตนเอง ตาราง IPO ปีการศึกษา …....</v>
      </c>
    </row>
    <row r="24" spans="2:19"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Q24" s="351"/>
    </row>
    <row r="25" spans="2:19"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Q25" s="351"/>
    </row>
    <row r="26" spans="2:19"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Q26" s="352" t="s">
        <v>213</v>
      </c>
    </row>
    <row r="27" spans="2:19"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Q27" s="352"/>
    </row>
    <row r="28" spans="2:19"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Q28" s="352"/>
    </row>
    <row r="29" spans="2:19"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Q29" s="352" t="s">
        <v>214</v>
      </c>
    </row>
    <row r="30" spans="2:19"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</row>
    <row r="31" spans="2:19"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</row>
    <row r="32" spans="2:19">
      <c r="B32" s="118" t="s">
        <v>190</v>
      </c>
      <c r="C32" s="114"/>
      <c r="D32" s="114"/>
      <c r="E32" s="114"/>
      <c r="F32" s="114" t="s">
        <v>193</v>
      </c>
      <c r="G32" s="114"/>
      <c r="H32" s="114"/>
      <c r="I32" s="114"/>
      <c r="J32" s="114"/>
      <c r="K32" s="114"/>
      <c r="L32" s="114"/>
      <c r="M32" s="114"/>
      <c r="N32" s="114"/>
      <c r="O32" s="114"/>
    </row>
    <row r="33" spans="2:15">
      <c r="B33" s="276" t="s">
        <v>292</v>
      </c>
      <c r="C33" s="114"/>
      <c r="D33" s="114"/>
      <c r="E33" s="114"/>
      <c r="F33" s="114" t="s">
        <v>191</v>
      </c>
      <c r="G33" s="114"/>
      <c r="H33" s="114"/>
      <c r="I33" s="114"/>
      <c r="J33" s="114"/>
      <c r="K33" s="114"/>
      <c r="L33" s="114"/>
      <c r="M33" s="114"/>
      <c r="N33" s="114"/>
      <c r="O33" s="114"/>
    </row>
    <row r="34" spans="2:15"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</row>
  </sheetData>
  <sheetProtection algorithmName="SHA-512" hashValue="7oR/oVkRdeoRugs2BlbgQ/VfqGNbIrDj5MLZjhrv8dT5hN9uSlqUa9t+XOu4QarZml3mCMML+FnY4dHUKv5Jzg==" saltValue="f76w7Mc6KRUTaQOidMHt1w==" spinCount="100000" sheet="1" objects="1" scenarios="1"/>
  <mergeCells count="1">
    <mergeCell ref="B1:L1"/>
  </mergeCells>
  <dataValidations count="1">
    <dataValidation type="list" allowBlank="1" showInputMessage="1" showErrorMessage="1" sqref="J7:M7" xr:uid="{968CFB82-A388-46F0-A97A-026C9EDE60A1}">
      <formula1>_9_คณะ</formula1>
    </dataValidation>
  </dataValidations>
  <pageMargins left="0.7" right="0.7" top="0.75" bottom="0.75" header="0.3" footer="0.3"/>
  <pageSetup scale="65" fitToHeight="0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3:B125"/>
  <sheetViews>
    <sheetView topLeftCell="Q175" zoomScale="85" zoomScaleNormal="85" workbookViewId="0">
      <selection activeCell="AH184" sqref="AH184"/>
    </sheetView>
  </sheetViews>
  <sheetFormatPr defaultRowHeight="14.25"/>
  <sheetData>
    <row r="3" spans="1:1">
      <c r="A3" s="75" t="s">
        <v>104</v>
      </c>
    </row>
    <row r="5" spans="1:1">
      <c r="A5" t="s">
        <v>110</v>
      </c>
    </row>
    <row r="6" spans="1:1">
      <c r="A6" t="s">
        <v>111</v>
      </c>
    </row>
    <row r="7" spans="1:1">
      <c r="A7" t="s">
        <v>112</v>
      </c>
    </row>
    <row r="8" spans="1:1">
      <c r="A8" t="s">
        <v>113</v>
      </c>
    </row>
    <row r="9" spans="1:1">
      <c r="A9" t="s">
        <v>114</v>
      </c>
    </row>
    <row r="44" spans="2:2">
      <c r="B44" s="74" t="s">
        <v>109</v>
      </c>
    </row>
    <row r="82" spans="1:1">
      <c r="A82" s="75" t="s">
        <v>105</v>
      </c>
    </row>
    <row r="84" spans="1:1">
      <c r="A84" t="s">
        <v>110</v>
      </c>
    </row>
    <row r="85" spans="1:1">
      <c r="A85" t="s">
        <v>115</v>
      </c>
    </row>
    <row r="86" spans="1:1">
      <c r="A86" t="s">
        <v>116</v>
      </c>
    </row>
    <row r="87" spans="1:1">
      <c r="A87" t="s">
        <v>117</v>
      </c>
    </row>
    <row r="123" spans="2:2">
      <c r="B123" t="s">
        <v>106</v>
      </c>
    </row>
    <row r="124" spans="2:2">
      <c r="B124" t="s">
        <v>107</v>
      </c>
    </row>
    <row r="125" spans="2:2">
      <c r="B125" t="s">
        <v>108</v>
      </c>
    </row>
  </sheetData>
  <hyperlinks>
    <hyperlink ref="B44" r:id="rId1" display="http://202.44.139.56/cheqa3d2561/course/cata1/KPI1_1Car2558.aspx?k=1|13&amp;o=" xr:uid="{00000000-0004-0000-0800-000000000000}"/>
  </hyperlinks>
  <pageMargins left="0.7" right="0.7" top="0.75" bottom="0.75" header="0.3" footer="0.3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2:B257"/>
  <sheetViews>
    <sheetView topLeftCell="A211" workbookViewId="0">
      <selection activeCell="T47" sqref="T2:V47"/>
    </sheetView>
  </sheetViews>
  <sheetFormatPr defaultRowHeight="14.25"/>
  <sheetData>
    <row r="2" spans="1:1">
      <c r="A2" s="76" t="s">
        <v>118</v>
      </c>
    </row>
    <row r="4" spans="1:1">
      <c r="A4" t="s">
        <v>110</v>
      </c>
    </row>
    <row r="5" spans="1:1">
      <c r="A5" t="s">
        <v>119</v>
      </c>
    </row>
    <row r="6" spans="1:1">
      <c r="A6" t="s">
        <v>120</v>
      </c>
    </row>
    <row r="7" spans="1:1">
      <c r="A7" t="s">
        <v>121</v>
      </c>
    </row>
    <row r="43" spans="1:1">
      <c r="A43" t="s">
        <v>122</v>
      </c>
    </row>
    <row r="44" spans="1:1">
      <c r="A44" t="s">
        <v>123</v>
      </c>
    </row>
    <row r="45" spans="1:1">
      <c r="A45" t="s">
        <v>124</v>
      </c>
    </row>
    <row r="46" spans="1:1">
      <c r="A46" t="s">
        <v>125</v>
      </c>
    </row>
    <row r="47" spans="1:1">
      <c r="A47" t="s">
        <v>126</v>
      </c>
    </row>
    <row r="48" spans="1:1">
      <c r="A48" t="s">
        <v>127</v>
      </c>
    </row>
    <row r="128" spans="2:2">
      <c r="B128" t="s">
        <v>128</v>
      </c>
    </row>
    <row r="169" spans="1:1">
      <c r="A169" s="76" t="s">
        <v>129</v>
      </c>
    </row>
    <row r="171" spans="1:1">
      <c r="A171" t="s">
        <v>110</v>
      </c>
    </row>
    <row r="172" spans="1:1">
      <c r="A172" t="s">
        <v>130</v>
      </c>
    </row>
    <row r="173" spans="1:1">
      <c r="A173" t="s">
        <v>131</v>
      </c>
    </row>
    <row r="174" spans="1:1">
      <c r="A174" t="s">
        <v>132</v>
      </c>
    </row>
    <row r="175" spans="1:1">
      <c r="A175" t="s">
        <v>133</v>
      </c>
    </row>
    <row r="176" spans="1:1">
      <c r="A176" t="s">
        <v>134</v>
      </c>
    </row>
    <row r="177" spans="1:1">
      <c r="A177" t="s">
        <v>135</v>
      </c>
    </row>
    <row r="178" spans="1:1">
      <c r="A178" t="s">
        <v>136</v>
      </c>
    </row>
    <row r="179" spans="1:1">
      <c r="A179" t="s">
        <v>137</v>
      </c>
    </row>
    <row r="180" spans="1:1">
      <c r="A180" t="s">
        <v>138</v>
      </c>
    </row>
    <row r="181" spans="1:1">
      <c r="A181" t="s">
        <v>139</v>
      </c>
    </row>
    <row r="182" spans="1:1">
      <c r="A182" t="s">
        <v>140</v>
      </c>
    </row>
    <row r="209" spans="1:1">
      <c r="A209" t="s">
        <v>122</v>
      </c>
    </row>
    <row r="210" spans="1:1">
      <c r="A210" t="s">
        <v>141</v>
      </c>
    </row>
    <row r="211" spans="1:1">
      <c r="A211" t="s">
        <v>142</v>
      </c>
    </row>
    <row r="212" spans="1:1">
      <c r="A212" t="s">
        <v>143</v>
      </c>
    </row>
    <row r="213" spans="1:1">
      <c r="A213" t="s">
        <v>144</v>
      </c>
    </row>
    <row r="254" spans="1:1">
      <c r="A254" s="74" t="s">
        <v>145</v>
      </c>
    </row>
    <row r="256" spans="1:1">
      <c r="A256" t="s">
        <v>110</v>
      </c>
    </row>
    <row r="257" spans="1:1">
      <c r="A257" t="s">
        <v>146</v>
      </c>
    </row>
  </sheetData>
  <hyperlinks>
    <hyperlink ref="A2" r:id="rId1" display="http://202.44.139.56/cheqa3d2561/course/Cata3/main.aspx?k=3|0&amp;o=" xr:uid="{00000000-0004-0000-0900-000000000000}"/>
    <hyperlink ref="A169" r:id="rId2" display="http://202.44.139.56/cheqa3d2561/course/Cata4/main.aspx?k=4|0&amp;o=" xr:uid="{00000000-0004-0000-0900-000001000000}"/>
    <hyperlink ref="A254" r:id="rId3" display="http://202.44.139.56/cheqa3d2561/course/Cata5/main.aspx?k=5|0&amp;o=" xr:uid="{00000000-0004-0000-0900-000002000000}"/>
  </hyperlinks>
  <pageMargins left="0.7" right="0.7" top="0.75" bottom="0.75" header="0.3" footer="0.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rgb="FFFFC000"/>
    <pageSetUpPr fitToPage="1"/>
  </sheetPr>
  <dimension ref="A1:BN101"/>
  <sheetViews>
    <sheetView showGridLines="0" zoomScaleNormal="100" zoomScaleSheetLayoutView="130" workbookViewId="0">
      <pane ySplit="7" topLeftCell="A8" activePane="bottomLeft" state="frozen"/>
      <selection pane="bottomLeft" activeCell="M99" sqref="M99"/>
    </sheetView>
  </sheetViews>
  <sheetFormatPr defaultColWidth="9" defaultRowHeight="21"/>
  <cols>
    <col min="1" max="1" width="10.625" style="319" customWidth="1"/>
    <col min="2" max="2" width="31" style="320" customWidth="1"/>
    <col min="3" max="6" width="6.875" style="320" customWidth="1"/>
    <col min="7" max="7" width="8.25" style="320" customWidth="1"/>
    <col min="8" max="8" width="8" style="320" customWidth="1"/>
    <col min="9" max="9" width="8.625" style="321" customWidth="1"/>
    <col min="10" max="10" width="16.125" style="322" customWidth="1"/>
    <col min="11" max="11" width="16.625" style="298" customWidth="1"/>
    <col min="12" max="12" width="1.875" style="297" customWidth="1"/>
    <col min="13" max="13" width="3.125" style="297" customWidth="1"/>
    <col min="14" max="14" width="28.625" style="297" hidden="1" customWidth="1"/>
    <col min="15" max="16" width="12.875" style="297" hidden="1" customWidth="1"/>
    <col min="17" max="24" width="12.875" style="298" hidden="1" customWidth="1"/>
    <col min="25" max="29" width="0" style="298" hidden="1" customWidth="1"/>
    <col min="30" max="30" width="9" style="298"/>
    <col min="31" max="31" width="16.125" style="298" customWidth="1"/>
    <col min="32" max="32" width="9" style="298"/>
    <col min="33" max="33" width="8.25" style="298" customWidth="1"/>
    <col min="34" max="34" width="9" style="298"/>
    <col min="35" max="35" width="9" style="298" hidden="1" customWidth="1"/>
    <col min="36" max="16384" width="9" style="298"/>
  </cols>
  <sheetData>
    <row r="1" spans="1:35" ht="30.75" customHeight="1">
      <c r="A1" s="515" t="s">
        <v>211</v>
      </c>
      <c r="B1" s="516"/>
      <c r="C1" s="516"/>
      <c r="D1" s="516"/>
      <c r="E1" s="516"/>
      <c r="F1" s="516"/>
      <c r="G1" s="516"/>
      <c r="H1" s="516"/>
      <c r="I1" s="348" t="str">
        <f>เมนูหลัก!M1</f>
        <v>…....</v>
      </c>
      <c r="J1" s="349"/>
      <c r="K1" s="350"/>
      <c r="AI1" s="298" t="str">
        <f>CONCATENATE("ผลคะแนนประเมินฯ ปีการศึกษา ",I1)</f>
        <v>ผลคะแนนประเมินฯ ปีการศึกษา …....</v>
      </c>
    </row>
    <row r="2" spans="1:35" s="90" customFormat="1" ht="3" customHeight="1">
      <c r="A2" s="299"/>
      <c r="B2" s="300"/>
      <c r="C2" s="300"/>
      <c r="D2" s="300"/>
      <c r="E2" s="300"/>
      <c r="F2" s="300"/>
      <c r="G2" s="300"/>
      <c r="H2" s="300"/>
      <c r="I2" s="301"/>
      <c r="J2" s="300"/>
      <c r="K2" s="302"/>
    </row>
    <row r="3" spans="1:35" ht="21" customHeight="1">
      <c r="A3" s="496" t="s">
        <v>290</v>
      </c>
      <c r="B3" s="520"/>
      <c r="C3" s="520"/>
      <c r="D3" s="520"/>
      <c r="E3" s="520"/>
      <c r="F3" s="520"/>
      <c r="G3" s="520"/>
      <c r="H3" s="497" t="s">
        <v>53</v>
      </c>
      <c r="I3" s="520"/>
      <c r="J3" s="520"/>
      <c r="K3" s="498"/>
      <c r="L3" s="304"/>
      <c r="M3" s="305"/>
      <c r="N3" s="306"/>
      <c r="O3" s="305"/>
      <c r="P3" s="305"/>
      <c r="Q3" s="306"/>
      <c r="R3" s="306"/>
      <c r="AD3" s="116" t="s">
        <v>188</v>
      </c>
      <c r="AE3" s="258"/>
      <c r="AF3" s="259"/>
    </row>
    <row r="4" spans="1:35" ht="3" customHeight="1">
      <c r="A4" s="499"/>
      <c r="B4" s="458"/>
      <c r="C4" s="458"/>
      <c r="D4" s="458"/>
      <c r="E4" s="458"/>
      <c r="F4" s="458"/>
      <c r="G4" s="458"/>
      <c r="H4" s="458"/>
      <c r="I4" s="500"/>
      <c r="J4" s="458"/>
      <c r="K4" s="459"/>
      <c r="L4" s="304"/>
      <c r="M4" s="305"/>
      <c r="N4" s="306"/>
      <c r="O4" s="305"/>
      <c r="P4" s="305"/>
      <c r="Q4" s="306"/>
      <c r="R4" s="306"/>
    </row>
    <row r="5" spans="1:35" ht="21" customHeight="1">
      <c r="A5" s="501" t="s">
        <v>52</v>
      </c>
      <c r="B5" s="538"/>
      <c r="C5" s="538"/>
      <c r="D5" s="538"/>
      <c r="E5" s="538"/>
      <c r="F5" s="538"/>
      <c r="G5" s="538"/>
      <c r="H5" s="538"/>
      <c r="I5" s="538"/>
      <c r="J5" s="481"/>
      <c r="K5" s="502"/>
      <c r="L5" s="305"/>
      <c r="M5" s="305"/>
      <c r="N5" s="307"/>
      <c r="O5" s="305"/>
      <c r="P5" s="305"/>
      <c r="Q5" s="306"/>
      <c r="R5" s="306"/>
      <c r="AD5" s="117" t="s">
        <v>187</v>
      </c>
      <c r="AE5" s="117"/>
      <c r="AF5" s="260"/>
    </row>
    <row r="6" spans="1:35" s="90" customFormat="1" ht="3" customHeight="1">
      <c r="A6" s="308"/>
      <c r="B6" s="309"/>
      <c r="C6" s="309"/>
      <c r="D6" s="309"/>
      <c r="E6" s="309"/>
      <c r="F6" s="309"/>
      <c r="G6" s="309"/>
      <c r="H6" s="309"/>
      <c r="I6" s="310"/>
      <c r="J6" s="309"/>
      <c r="K6" s="309"/>
      <c r="L6" s="85"/>
      <c r="M6" s="85"/>
      <c r="N6" s="85"/>
      <c r="O6" s="85"/>
      <c r="P6" s="85"/>
      <c r="Q6" s="85"/>
      <c r="R6" s="85"/>
    </row>
    <row r="7" spans="1:35" s="90" customFormat="1" ht="24.95" customHeight="1" thickBot="1">
      <c r="A7" s="521" t="s">
        <v>69</v>
      </c>
      <c r="B7" s="522"/>
      <c r="C7" s="522"/>
      <c r="D7" s="522"/>
      <c r="E7" s="522"/>
      <c r="F7" s="522"/>
      <c r="G7" s="522"/>
      <c r="H7" s="522"/>
      <c r="I7" s="523"/>
      <c r="J7" s="278" t="s">
        <v>1</v>
      </c>
      <c r="K7" s="279" t="s">
        <v>2</v>
      </c>
      <c r="L7" s="85"/>
      <c r="N7" s="98"/>
      <c r="O7" s="99" t="s">
        <v>98</v>
      </c>
      <c r="P7" s="99" t="s">
        <v>59</v>
      </c>
      <c r="Q7" s="99"/>
      <c r="R7" s="98"/>
      <c r="S7" s="100"/>
      <c r="T7" s="100"/>
      <c r="U7" s="100"/>
      <c r="V7" s="100"/>
      <c r="W7" s="100"/>
      <c r="X7" s="100"/>
      <c r="Y7" s="100"/>
      <c r="Z7" s="100"/>
      <c r="AA7" s="100"/>
    </row>
    <row r="8" spans="1:35" s="84" customFormat="1" ht="21" customHeight="1" thickBot="1">
      <c r="A8" s="139" t="s">
        <v>0</v>
      </c>
      <c r="B8" s="140"/>
      <c r="C8" s="140"/>
      <c r="D8" s="140"/>
      <c r="E8" s="140"/>
      <c r="F8" s="140"/>
      <c r="G8" s="140"/>
      <c r="H8" s="140"/>
      <c r="I8" s="140"/>
      <c r="J8" s="141"/>
      <c r="K8" s="142"/>
      <c r="L8" s="85"/>
      <c r="M8" s="311"/>
      <c r="N8" s="311"/>
      <c r="O8" s="311"/>
      <c r="P8" s="311"/>
      <c r="Q8" s="311"/>
      <c r="R8" s="311"/>
      <c r="S8" s="311"/>
      <c r="T8" s="311"/>
      <c r="U8" s="311"/>
      <c r="V8" s="311"/>
      <c r="W8" s="311"/>
      <c r="X8" s="311"/>
      <c r="Y8" s="311"/>
      <c r="Z8" s="311"/>
      <c r="AA8" s="311"/>
      <c r="AB8" s="311"/>
      <c r="AC8" s="311"/>
      <c r="AD8" s="311"/>
      <c r="AE8" s="311"/>
    </row>
    <row r="9" spans="1:35" s="84" customFormat="1" ht="24.95" customHeight="1" thickBot="1">
      <c r="A9" s="143" t="s">
        <v>81</v>
      </c>
      <c r="B9" s="144"/>
      <c r="C9" s="144"/>
      <c r="D9" s="144"/>
      <c r="E9" s="144"/>
      <c r="F9" s="144"/>
      <c r="G9" s="144"/>
      <c r="H9" s="144"/>
      <c r="I9" s="145"/>
      <c r="J9" s="129"/>
      <c r="K9" s="280" t="str">
        <f>IF(J9="ไม่ผ่านการประเมิน","***ใส่เหตุผลที่ไม่ผ่าน","")</f>
        <v/>
      </c>
      <c r="L9" s="80"/>
      <c r="M9" s="311"/>
      <c r="N9" s="311"/>
      <c r="O9" s="311"/>
      <c r="P9" s="311"/>
      <c r="Q9" s="311"/>
      <c r="R9" s="311"/>
      <c r="S9" s="311"/>
      <c r="T9" s="311"/>
      <c r="U9" s="311"/>
      <c r="V9" s="311"/>
      <c r="W9" s="311"/>
      <c r="X9" s="311"/>
      <c r="Y9" s="311"/>
      <c r="Z9" s="311"/>
      <c r="AA9" s="311"/>
      <c r="AB9" s="311"/>
      <c r="AC9" s="311"/>
      <c r="AD9" s="311"/>
      <c r="AE9" s="311" t="str">
        <f>CONCATENATE("คะแนนประเมินฯ ปีการศึกษา ",I1)</f>
        <v>คะแนนประเมินฯ ปีการศึกษา …....</v>
      </c>
    </row>
    <row r="10" spans="1:35" s="84" customFormat="1" ht="21" customHeight="1" thickBot="1">
      <c r="A10" s="139" t="s">
        <v>3</v>
      </c>
      <c r="B10" s="140"/>
      <c r="C10" s="140"/>
      <c r="D10" s="140"/>
      <c r="E10" s="140"/>
      <c r="F10" s="140"/>
      <c r="G10" s="140"/>
      <c r="H10" s="140"/>
      <c r="I10" s="140"/>
      <c r="J10" s="141"/>
      <c r="K10" s="142"/>
      <c r="L10" s="80"/>
      <c r="M10" s="80"/>
      <c r="N10" s="83"/>
      <c r="O10" s="81"/>
      <c r="P10" s="81"/>
      <c r="Q10" s="81"/>
      <c r="R10" s="81"/>
      <c r="S10" s="82"/>
      <c r="T10" s="82"/>
      <c r="U10" s="82"/>
      <c r="V10" s="82"/>
      <c r="W10" s="82"/>
      <c r="X10" s="82"/>
      <c r="Y10" s="82"/>
      <c r="Z10" s="82"/>
      <c r="AA10" s="82"/>
      <c r="AH10" s="355"/>
    </row>
    <row r="11" spans="1:35" s="84" customFormat="1" ht="24.95" customHeight="1">
      <c r="A11" s="143" t="s">
        <v>41</v>
      </c>
      <c r="B11" s="144"/>
      <c r="C11" s="144"/>
      <c r="D11" s="144"/>
      <c r="E11" s="144"/>
      <c r="F11" s="144"/>
      <c r="G11" s="144"/>
      <c r="H11" s="144"/>
      <c r="I11" s="145"/>
      <c r="J11" s="146" t="str">
        <f>IF(I15="Auto-calculate","Auto-calculate",IF(I15&lt;20,0,I14))</f>
        <v>Auto-calculate</v>
      </c>
      <c r="K11" s="312"/>
      <c r="L11" s="80"/>
      <c r="M11" s="313" t="s">
        <v>176</v>
      </c>
      <c r="N11" s="101"/>
      <c r="O11" s="81" t="s">
        <v>99</v>
      </c>
      <c r="P11" s="81"/>
      <c r="Q11" s="81"/>
      <c r="R11" s="81"/>
      <c r="S11" s="82"/>
      <c r="T11" s="82"/>
      <c r="U11" s="82"/>
      <c r="V11" s="82"/>
      <c r="W11" s="82"/>
      <c r="X11" s="82"/>
      <c r="Y11" s="82"/>
      <c r="Z11" s="82"/>
      <c r="AA11" s="82"/>
    </row>
    <row r="12" spans="1:35" s="84" customFormat="1" ht="21.95" customHeight="1">
      <c r="A12" s="281"/>
      <c r="B12" s="147" t="s">
        <v>178</v>
      </c>
      <c r="C12" s="148"/>
      <c r="D12" s="148"/>
      <c r="E12" s="148"/>
      <c r="F12" s="148"/>
      <c r="G12" s="148"/>
      <c r="H12" s="149"/>
      <c r="I12" s="150"/>
      <c r="J12" s="151"/>
      <c r="K12" s="152"/>
      <c r="L12" s="80"/>
      <c r="N12" s="101"/>
      <c r="O12" s="81"/>
      <c r="P12" s="81"/>
      <c r="Q12" s="81"/>
      <c r="R12" s="81"/>
      <c r="S12" s="82"/>
      <c r="T12" s="82"/>
      <c r="U12" s="82"/>
      <c r="V12" s="82"/>
      <c r="W12" s="82"/>
      <c r="X12" s="82"/>
      <c r="Y12" s="82"/>
      <c r="Z12" s="82"/>
      <c r="AA12" s="82"/>
    </row>
    <row r="13" spans="1:35" s="84" customFormat="1" ht="21.95" customHeight="1">
      <c r="A13" s="281"/>
      <c r="B13" s="147" t="s">
        <v>174</v>
      </c>
      <c r="C13" s="148"/>
      <c r="D13" s="148"/>
      <c r="E13" s="148"/>
      <c r="F13" s="148"/>
      <c r="G13" s="148"/>
      <c r="H13" s="149"/>
      <c r="I13" s="150"/>
      <c r="J13" s="153"/>
      <c r="K13" s="154"/>
      <c r="L13" s="80"/>
      <c r="M13" s="90"/>
      <c r="N13" s="101"/>
      <c r="O13" s="81"/>
      <c r="P13" s="81"/>
      <c r="Q13" s="81"/>
      <c r="R13" s="81"/>
      <c r="S13" s="82"/>
      <c r="T13" s="82"/>
      <c r="U13" s="82"/>
      <c r="V13" s="82"/>
      <c r="W13" s="82"/>
      <c r="X13" s="82"/>
      <c r="Y13" s="82"/>
      <c r="Z13" s="82"/>
      <c r="AA13" s="82"/>
    </row>
    <row r="14" spans="1:35" s="84" customFormat="1" ht="21.95" customHeight="1">
      <c r="A14" s="281"/>
      <c r="B14" s="155" t="s">
        <v>206</v>
      </c>
      <c r="C14" s="156"/>
      <c r="D14" s="156"/>
      <c r="E14" s="156"/>
      <c r="F14" s="156"/>
      <c r="G14" s="156"/>
      <c r="H14" s="157"/>
      <c r="I14" s="293"/>
      <c r="J14" s="153"/>
      <c r="K14" s="154"/>
      <c r="L14" s="80"/>
      <c r="M14" s="90"/>
      <c r="N14" s="101"/>
      <c r="O14" s="81"/>
      <c r="P14" s="81"/>
      <c r="Q14" s="81"/>
      <c r="R14" s="81"/>
      <c r="S14" s="82"/>
      <c r="T14" s="82"/>
      <c r="U14" s="82"/>
      <c r="V14" s="82"/>
      <c r="W14" s="82"/>
      <c r="X14" s="82"/>
      <c r="Y14" s="82"/>
      <c r="Z14" s="82"/>
      <c r="AA14" s="82"/>
    </row>
    <row r="15" spans="1:35" s="84" customFormat="1" ht="21.95" customHeight="1">
      <c r="A15" s="281"/>
      <c r="B15" s="147" t="s">
        <v>173</v>
      </c>
      <c r="C15" s="158"/>
      <c r="D15" s="158"/>
      <c r="E15" s="158"/>
      <c r="F15" s="158"/>
      <c r="G15" s="158"/>
      <c r="H15" s="159"/>
      <c r="I15" s="160" t="str">
        <f>IF(AND(I12="-",I13="-"),"-",IFERROR(ROUND((I13*100)/I12,2),"Auto-calculate"))</f>
        <v>Auto-calculate</v>
      </c>
      <c r="J15" s="161" t="str">
        <f>IF(I15&lt;20,"บัณฑิตที่รับการประเมินจากผู้ใช้บัณฑิตน้อยกว่า 20 %","")</f>
        <v/>
      </c>
      <c r="K15" s="162"/>
      <c r="L15" s="80"/>
      <c r="M15" s="90"/>
      <c r="N15" s="101"/>
      <c r="O15" s="81"/>
      <c r="P15" s="81"/>
      <c r="Q15" s="81"/>
      <c r="R15" s="81"/>
      <c r="S15" s="82"/>
      <c r="T15" s="82"/>
      <c r="U15" s="82"/>
      <c r="V15" s="82"/>
      <c r="W15" s="82"/>
      <c r="X15" s="82"/>
      <c r="Y15" s="82"/>
      <c r="Z15" s="82"/>
      <c r="AA15" s="82"/>
    </row>
    <row r="16" spans="1:35" s="84" customFormat="1" ht="24.95" customHeight="1">
      <c r="A16" s="143" t="s">
        <v>180</v>
      </c>
      <c r="B16" s="144"/>
      <c r="C16" s="144"/>
      <c r="D16" s="144"/>
      <c r="E16" s="144"/>
      <c r="F16" s="144"/>
      <c r="G16" s="144"/>
      <c r="H16" s="144"/>
      <c r="I16" s="145"/>
      <c r="J16" s="163" t="str">
        <f>IF(OR(I3="ปริญญาโท",I3="ปริญญาเอก"),"-",IFERROR(IF(I28&lt;70,0,(I29*5)/100),"Auto-calculate"))</f>
        <v>Auto-calculate</v>
      </c>
      <c r="K16" s="282" t="str">
        <f>IF(I28&lt;70,"จำนวนบัณฑิตที่ตอบแบบสำรวจเท่ากับ "&amp;I28&amp;"ของจำนวนบัณฑิตที่สำเร็จการศึกษาค่าคะแนนเท่ากับ 0","")</f>
        <v/>
      </c>
      <c r="M16" s="313" t="s">
        <v>176</v>
      </c>
      <c r="N16" s="107" t="s">
        <v>59</v>
      </c>
      <c r="O16" s="108" t="s">
        <v>82</v>
      </c>
      <c r="P16" s="109" t="s">
        <v>83</v>
      </c>
      <c r="Q16" s="108" t="s">
        <v>84</v>
      </c>
      <c r="R16" s="109" t="s">
        <v>85</v>
      </c>
      <c r="S16" s="108" t="s">
        <v>86</v>
      </c>
      <c r="T16" s="110"/>
      <c r="U16" s="111"/>
      <c r="V16" s="111"/>
      <c r="W16" s="112"/>
      <c r="X16" s="112"/>
      <c r="Y16" s="112"/>
      <c r="Z16" s="112"/>
      <c r="AA16" s="112"/>
      <c r="AB16" s="314"/>
      <c r="AC16" s="314"/>
      <c r="AD16" s="314"/>
      <c r="AE16" s="314"/>
    </row>
    <row r="17" spans="1:30" s="84" customFormat="1" ht="21.95" customHeight="1">
      <c r="A17" s="281"/>
      <c r="B17" s="263" t="s">
        <v>194</v>
      </c>
      <c r="C17" s="148"/>
      <c r="D17" s="148"/>
      <c r="E17" s="148"/>
      <c r="F17" s="148"/>
      <c r="G17" s="148"/>
      <c r="H17" s="149"/>
      <c r="I17" s="150"/>
      <c r="J17" s="164"/>
      <c r="K17" s="165"/>
      <c r="N17" s="86"/>
      <c r="O17" s="102"/>
      <c r="P17" s="103"/>
      <c r="Q17" s="102"/>
      <c r="R17" s="103"/>
      <c r="S17" s="102"/>
      <c r="T17" s="87"/>
      <c r="U17" s="88"/>
      <c r="V17" s="88"/>
      <c r="W17" s="82"/>
      <c r="X17" s="82"/>
      <c r="Y17" s="82"/>
      <c r="Z17" s="82"/>
      <c r="AA17" s="82"/>
    </row>
    <row r="18" spans="1:30" s="84" customFormat="1" ht="21.95" customHeight="1">
      <c r="A18" s="281"/>
      <c r="B18" s="527" t="s">
        <v>195</v>
      </c>
      <c r="C18" s="528"/>
      <c r="D18" s="528"/>
      <c r="E18" s="528"/>
      <c r="F18" s="528"/>
      <c r="G18" s="528"/>
      <c r="H18" s="529"/>
      <c r="I18" s="150"/>
      <c r="J18" s="164"/>
      <c r="K18" s="165"/>
      <c r="M18" s="313"/>
      <c r="N18" s="86"/>
      <c r="O18" s="102"/>
      <c r="P18" s="103"/>
      <c r="Q18" s="102"/>
      <c r="R18" s="103"/>
      <c r="S18" s="102"/>
      <c r="T18" s="87"/>
      <c r="U18" s="88"/>
      <c r="V18" s="88"/>
      <c r="W18" s="82"/>
      <c r="X18" s="82"/>
      <c r="Y18" s="82"/>
      <c r="Z18" s="82"/>
      <c r="AA18" s="82"/>
    </row>
    <row r="19" spans="1:30" s="84" customFormat="1" ht="21.95" customHeight="1">
      <c r="A19" s="281"/>
      <c r="B19" s="524" t="s">
        <v>196</v>
      </c>
      <c r="C19" s="525"/>
      <c r="D19" s="525"/>
      <c r="E19" s="525"/>
      <c r="F19" s="525"/>
      <c r="G19" s="525"/>
      <c r="H19" s="526"/>
      <c r="I19" s="269"/>
      <c r="J19" s="164"/>
      <c r="K19" s="165"/>
      <c r="M19" s="90"/>
      <c r="N19" s="86"/>
      <c r="O19" s="102"/>
      <c r="P19" s="103"/>
      <c r="Q19" s="102"/>
      <c r="R19" s="103"/>
      <c r="S19" s="102"/>
      <c r="T19" s="87"/>
      <c r="U19" s="88"/>
      <c r="V19" s="88"/>
      <c r="W19" s="82"/>
      <c r="X19" s="82"/>
      <c r="Y19" s="82"/>
      <c r="Z19" s="82"/>
      <c r="AA19" s="82"/>
    </row>
    <row r="20" spans="1:30" s="84" customFormat="1" ht="21.95" customHeight="1">
      <c r="A20" s="281"/>
      <c r="B20" s="266" t="s">
        <v>198</v>
      </c>
      <c r="C20" s="267"/>
      <c r="D20" s="267"/>
      <c r="E20" s="267"/>
      <c r="F20" s="267"/>
      <c r="G20" s="267"/>
      <c r="H20" s="268"/>
      <c r="I20" s="270"/>
      <c r="J20" s="164"/>
      <c r="K20" s="165"/>
      <c r="M20" s="90"/>
      <c r="N20" s="86"/>
      <c r="O20" s="102"/>
      <c r="P20" s="103"/>
      <c r="Q20" s="102"/>
      <c r="R20" s="103"/>
      <c r="S20" s="102"/>
      <c r="T20" s="87"/>
      <c r="U20" s="88"/>
      <c r="V20" s="88"/>
      <c r="W20" s="82"/>
      <c r="X20" s="82"/>
      <c r="Y20" s="82"/>
      <c r="Z20" s="82"/>
      <c r="AA20" s="82"/>
    </row>
    <row r="21" spans="1:30" s="84" customFormat="1" ht="21.95" customHeight="1">
      <c r="A21" s="281"/>
      <c r="B21" s="264" t="s">
        <v>197</v>
      </c>
      <c r="C21" s="208"/>
      <c r="D21" s="208"/>
      <c r="E21" s="208"/>
      <c r="F21" s="208"/>
      <c r="G21" s="208"/>
      <c r="H21" s="265"/>
      <c r="I21" s="271"/>
      <c r="J21" s="164"/>
      <c r="K21" s="165"/>
      <c r="M21" s="90"/>
      <c r="N21" s="86"/>
      <c r="O21" s="102"/>
      <c r="P21" s="103"/>
      <c r="Q21" s="102"/>
      <c r="R21" s="103"/>
      <c r="S21" s="102"/>
      <c r="T21" s="87"/>
      <c r="U21" s="88"/>
      <c r="V21" s="88"/>
      <c r="W21" s="82"/>
      <c r="X21" s="82"/>
      <c r="Y21" s="82"/>
      <c r="Z21" s="82"/>
      <c r="AA21" s="82"/>
    </row>
    <row r="22" spans="1:30" s="84" customFormat="1" ht="21.95" customHeight="1">
      <c r="A22" s="281"/>
      <c r="B22" s="235" t="s">
        <v>199</v>
      </c>
      <c r="C22" s="156"/>
      <c r="D22" s="156"/>
      <c r="E22" s="156"/>
      <c r="F22" s="156"/>
      <c r="G22" s="156"/>
      <c r="H22" s="157"/>
      <c r="I22" s="150"/>
      <c r="J22" s="164"/>
      <c r="K22" s="165"/>
      <c r="L22" s="80"/>
      <c r="M22" s="85"/>
      <c r="N22" s="86"/>
      <c r="O22" s="102"/>
      <c r="P22" s="103"/>
      <c r="Q22" s="102"/>
      <c r="R22" s="103"/>
      <c r="S22" s="102"/>
      <c r="T22" s="87"/>
      <c r="U22" s="88"/>
      <c r="V22" s="88"/>
      <c r="W22" s="82"/>
      <c r="X22" s="82"/>
      <c r="Y22" s="82"/>
      <c r="Z22" s="82"/>
      <c r="AA22" s="82"/>
    </row>
    <row r="23" spans="1:30" s="84" customFormat="1" ht="21.95" customHeight="1">
      <c r="A23" s="281"/>
      <c r="B23" s="272" t="s">
        <v>200</v>
      </c>
      <c r="C23" s="273"/>
      <c r="D23" s="273"/>
      <c r="E23" s="273"/>
      <c r="F23" s="273"/>
      <c r="G23" s="273"/>
      <c r="H23" s="149"/>
      <c r="I23" s="150"/>
      <c r="J23" s="166"/>
      <c r="K23" s="167"/>
      <c r="L23" s="80"/>
      <c r="M23" s="85"/>
      <c r="N23" s="86"/>
      <c r="O23" s="102"/>
      <c r="P23" s="103"/>
      <c r="Q23" s="102"/>
      <c r="R23" s="103"/>
      <c r="S23" s="102"/>
      <c r="T23" s="87"/>
      <c r="U23" s="88"/>
      <c r="V23" s="88"/>
      <c r="W23" s="82"/>
      <c r="X23" s="82"/>
      <c r="Y23" s="82"/>
      <c r="Z23" s="82"/>
      <c r="AA23" s="82"/>
    </row>
    <row r="24" spans="1:30" s="84" customFormat="1" ht="21.95" customHeight="1">
      <c r="A24" s="281"/>
      <c r="B24" s="272" t="s">
        <v>201</v>
      </c>
      <c r="C24" s="274"/>
      <c r="D24" s="274"/>
      <c r="E24" s="274"/>
      <c r="F24" s="274"/>
      <c r="G24" s="274"/>
      <c r="H24" s="157"/>
      <c r="I24" s="294"/>
      <c r="J24" s="166"/>
      <c r="K24" s="167"/>
      <c r="L24" s="80"/>
      <c r="M24" s="85"/>
      <c r="N24" s="86"/>
      <c r="O24" s="102"/>
      <c r="P24" s="103"/>
      <c r="Q24" s="102"/>
      <c r="R24" s="103"/>
      <c r="S24" s="102"/>
      <c r="T24" s="87"/>
      <c r="U24" s="88"/>
      <c r="V24" s="88"/>
      <c r="W24" s="82"/>
      <c r="X24" s="82"/>
      <c r="Y24" s="82"/>
      <c r="Z24" s="82"/>
      <c r="AA24" s="82"/>
    </row>
    <row r="25" spans="1:30" s="84" customFormat="1" ht="21.95" customHeight="1">
      <c r="A25" s="281"/>
      <c r="B25" s="272" t="s">
        <v>202</v>
      </c>
      <c r="C25" s="274"/>
      <c r="D25" s="274"/>
      <c r="E25" s="274"/>
      <c r="F25" s="274"/>
      <c r="G25" s="274"/>
      <c r="H25" s="157"/>
      <c r="I25" s="294"/>
      <c r="J25" s="166"/>
      <c r="K25" s="167"/>
      <c r="L25" s="80"/>
      <c r="M25" s="85"/>
      <c r="N25" s="86"/>
      <c r="O25" s="102"/>
      <c r="P25" s="103"/>
      <c r="Q25" s="102"/>
      <c r="R25" s="103"/>
      <c r="S25" s="102"/>
      <c r="T25" s="87"/>
      <c r="U25" s="88"/>
      <c r="V25" s="88"/>
      <c r="W25" s="82"/>
      <c r="X25" s="82"/>
      <c r="Y25" s="82"/>
      <c r="Z25" s="82"/>
      <c r="AA25" s="82"/>
    </row>
    <row r="26" spans="1:30" s="84" customFormat="1" ht="21.95" customHeight="1">
      <c r="A26" s="281"/>
      <c r="B26" s="272" t="s">
        <v>203</v>
      </c>
      <c r="C26" s="274"/>
      <c r="D26" s="274"/>
      <c r="E26" s="274"/>
      <c r="F26" s="274"/>
      <c r="G26" s="274"/>
      <c r="H26" s="157"/>
      <c r="I26" s="294"/>
      <c r="J26" s="166"/>
      <c r="K26" s="167"/>
      <c r="L26" s="80"/>
      <c r="M26" s="85"/>
      <c r="N26" s="86"/>
      <c r="O26" s="102"/>
      <c r="P26" s="103"/>
      <c r="Q26" s="102"/>
      <c r="R26" s="103"/>
      <c r="S26" s="102"/>
      <c r="T26" s="87"/>
      <c r="U26" s="88"/>
      <c r="V26" s="88"/>
      <c r="W26" s="82"/>
      <c r="X26" s="82"/>
      <c r="Y26" s="82"/>
      <c r="Z26" s="82"/>
      <c r="AA26" s="82"/>
    </row>
    <row r="27" spans="1:30" s="84" customFormat="1" ht="21.95" customHeight="1">
      <c r="A27" s="281"/>
      <c r="B27" s="272" t="s">
        <v>204</v>
      </c>
      <c r="C27" s="274"/>
      <c r="D27" s="274"/>
      <c r="E27" s="274"/>
      <c r="F27" s="274"/>
      <c r="G27" s="274"/>
      <c r="H27" s="157"/>
      <c r="I27" s="294"/>
      <c r="J27" s="166"/>
      <c r="K27" s="167"/>
      <c r="L27" s="80"/>
      <c r="M27" s="85"/>
      <c r="N27" s="86"/>
      <c r="O27" s="102"/>
      <c r="P27" s="103"/>
      <c r="Q27" s="102"/>
      <c r="R27" s="103"/>
      <c r="S27" s="102"/>
      <c r="T27" s="87"/>
      <c r="U27" s="88"/>
      <c r="V27" s="88"/>
      <c r="W27" s="82"/>
      <c r="X27" s="82"/>
      <c r="Y27" s="82"/>
      <c r="Z27" s="82"/>
      <c r="AA27" s="82"/>
      <c r="AD27" s="311"/>
    </row>
    <row r="28" spans="1:30" s="84" customFormat="1" ht="21.95" customHeight="1">
      <c r="A28" s="281"/>
      <c r="B28" s="155" t="s">
        <v>175</v>
      </c>
      <c r="C28" s="156"/>
      <c r="D28" s="156"/>
      <c r="E28" s="156"/>
      <c r="F28" s="156"/>
      <c r="G28" s="156"/>
      <c r="H28" s="157"/>
      <c r="I28" s="168" t="str">
        <f>IF(AND(I17="-",I18="-"),"-",IFERROR(ROUND((I18*100)/I17,2),"Auto-calculate"))</f>
        <v>Auto-calculate</v>
      </c>
      <c r="J28" s="247" t="str">
        <f>IF(I28&lt;70,"จำนวนบัณฑิตที่ตอบแบบสำรวจเท่ากับ "&amp;I28&amp;"ของจำนวนบัณฑิตที่สำเร็จการศึกษา","")</f>
        <v/>
      </c>
      <c r="K28" s="167"/>
      <c r="L28" s="80"/>
      <c r="M28" s="85"/>
      <c r="N28" s="86"/>
      <c r="O28" s="102"/>
      <c r="P28" s="103"/>
      <c r="Q28" s="102"/>
      <c r="R28" s="103"/>
      <c r="S28" s="102"/>
      <c r="T28" s="87"/>
      <c r="U28" s="88"/>
      <c r="V28" s="88"/>
      <c r="W28" s="82"/>
      <c r="X28" s="82"/>
      <c r="Y28" s="82"/>
      <c r="Z28" s="82"/>
      <c r="AA28" s="82"/>
    </row>
    <row r="29" spans="1:30" s="84" customFormat="1" ht="21.95" customHeight="1">
      <c r="A29" s="281"/>
      <c r="B29" s="147" t="s">
        <v>177</v>
      </c>
      <c r="C29" s="148"/>
      <c r="D29" s="148"/>
      <c r="E29" s="148"/>
      <c r="F29" s="148"/>
      <c r="G29" s="148"/>
      <c r="H29" s="149"/>
      <c r="I29" s="169" t="str">
        <f>IF(AND(I18="-",I19="-",I22="-",I23="-",I24="-",I25="-",I26="-",I27="-"),"-",IFERROR(ROUND(((I19+I22)*100)/(I18-SUM(I23:I27)),2),"Auto-calculate"))</f>
        <v>Auto-calculate</v>
      </c>
      <c r="J29" s="170"/>
      <c r="K29" s="171"/>
      <c r="L29" s="80"/>
      <c r="M29" s="85"/>
      <c r="N29" s="86"/>
      <c r="O29" s="102"/>
      <c r="P29" s="103"/>
      <c r="Q29" s="102"/>
      <c r="R29" s="103"/>
      <c r="S29" s="102"/>
      <c r="T29" s="87"/>
      <c r="U29" s="88"/>
      <c r="V29" s="88"/>
      <c r="W29" s="82"/>
      <c r="X29" s="82"/>
      <c r="Y29" s="82"/>
      <c r="Z29" s="82"/>
      <c r="AA29" s="82"/>
    </row>
    <row r="30" spans="1:30" s="84" customFormat="1" ht="24.95" customHeight="1">
      <c r="A30" s="143" t="s">
        <v>181</v>
      </c>
      <c r="B30" s="144"/>
      <c r="C30" s="144"/>
      <c r="D30" s="144"/>
      <c r="E30" s="144"/>
      <c r="F30" s="144"/>
      <c r="G30" s="144"/>
      <c r="H30" s="144"/>
      <c r="I30" s="145"/>
      <c r="J30" s="163" t="str">
        <f>IF(I3="ปริญญาตรี","-",IF(I37="Auto-calculate","Auto-calculate",IF(I37&gt;=40,5,ROUND((I37*5)/40,2))))</f>
        <v>Auto-calculate</v>
      </c>
      <c r="K30" s="283"/>
      <c r="L30" s="85"/>
      <c r="M30" s="85"/>
      <c r="N30" s="86" t="s">
        <v>60</v>
      </c>
      <c r="O30" s="104" t="s">
        <v>87</v>
      </c>
      <c r="P30" s="105" t="s">
        <v>88</v>
      </c>
      <c r="Q30" s="81"/>
      <c r="R30" s="81"/>
      <c r="S30" s="82"/>
      <c r="T30" s="82"/>
      <c r="U30" s="82"/>
      <c r="V30" s="82"/>
      <c r="W30" s="82"/>
      <c r="X30" s="82"/>
      <c r="Y30" s="82"/>
      <c r="Z30" s="82"/>
      <c r="AA30" s="82"/>
    </row>
    <row r="31" spans="1:30" s="84" customFormat="1" ht="21.95" customHeight="1">
      <c r="A31" s="281"/>
      <c r="B31" s="172" t="s">
        <v>150</v>
      </c>
      <c r="C31" s="173"/>
      <c r="D31" s="173"/>
      <c r="E31" s="173"/>
      <c r="F31" s="173"/>
      <c r="G31" s="173"/>
      <c r="H31" s="174"/>
      <c r="I31" s="150"/>
      <c r="J31" s="164"/>
      <c r="K31" s="165"/>
      <c r="L31" s="85"/>
      <c r="M31" s="121"/>
      <c r="N31" s="86"/>
      <c r="O31" s="104"/>
      <c r="P31" s="105"/>
      <c r="Q31" s="81"/>
      <c r="R31" s="81"/>
      <c r="S31" s="82"/>
      <c r="T31" s="82"/>
      <c r="U31" s="82"/>
      <c r="V31" s="82"/>
      <c r="W31" s="82"/>
      <c r="X31" s="82"/>
      <c r="Y31" s="82"/>
      <c r="Z31" s="82"/>
      <c r="AA31" s="82"/>
    </row>
    <row r="32" spans="1:30" s="84" customFormat="1" ht="20.100000000000001" customHeight="1">
      <c r="A32" s="284"/>
      <c r="B32" s="175" t="s">
        <v>179</v>
      </c>
      <c r="C32" s="176">
        <v>0.1</v>
      </c>
      <c r="D32" s="176">
        <v>0.2</v>
      </c>
      <c r="E32" s="176">
        <v>0.4</v>
      </c>
      <c r="F32" s="176">
        <v>0.6</v>
      </c>
      <c r="G32" s="176">
        <v>0.8</v>
      </c>
      <c r="H32" s="176">
        <v>1</v>
      </c>
      <c r="I32" s="536" t="s">
        <v>208</v>
      </c>
      <c r="J32" s="166"/>
      <c r="K32" s="167"/>
      <c r="L32" s="85"/>
      <c r="M32" s="85"/>
      <c r="N32" s="86"/>
      <c r="O32" s="104"/>
      <c r="P32" s="105"/>
      <c r="Q32" s="81"/>
      <c r="R32" s="81"/>
      <c r="S32" s="82"/>
      <c r="T32" s="82"/>
      <c r="U32" s="82"/>
      <c r="V32" s="82"/>
      <c r="W32" s="82"/>
      <c r="X32" s="82"/>
      <c r="Y32" s="82"/>
      <c r="Z32" s="82"/>
      <c r="AA32" s="82"/>
    </row>
    <row r="33" spans="1:66" s="84" customFormat="1" ht="20.100000000000001" customHeight="1">
      <c r="A33" s="284"/>
      <c r="B33" s="177" t="s">
        <v>147</v>
      </c>
      <c r="C33" s="178"/>
      <c r="D33" s="178"/>
      <c r="E33" s="178"/>
      <c r="F33" s="178"/>
      <c r="G33" s="178"/>
      <c r="H33" s="178"/>
      <c r="I33" s="537"/>
      <c r="J33" s="166"/>
      <c r="K33" s="167"/>
      <c r="L33" s="85"/>
      <c r="M33" s="85"/>
      <c r="N33" s="86"/>
      <c r="O33" s="104"/>
      <c r="P33" s="105"/>
      <c r="Q33" s="81"/>
      <c r="R33" s="81"/>
      <c r="S33" s="82"/>
      <c r="T33" s="82"/>
      <c r="U33" s="82"/>
      <c r="V33" s="82"/>
      <c r="W33" s="82"/>
      <c r="X33" s="82"/>
      <c r="Y33" s="82"/>
      <c r="Z33" s="82"/>
      <c r="AA33" s="82"/>
    </row>
    <row r="34" spans="1:66" s="84" customFormat="1" ht="20.100000000000001" customHeight="1">
      <c r="A34" s="284"/>
      <c r="B34" s="179" t="s">
        <v>148</v>
      </c>
      <c r="C34" s="178"/>
      <c r="D34" s="178"/>
      <c r="E34" s="178"/>
      <c r="F34" s="178"/>
      <c r="G34" s="178"/>
      <c r="H34" s="178"/>
      <c r="I34" s="537"/>
      <c r="J34" s="166"/>
      <c r="K34" s="167"/>
      <c r="L34" s="85"/>
      <c r="M34" s="85"/>
      <c r="N34" s="86"/>
      <c r="O34" s="104"/>
      <c r="P34" s="105"/>
      <c r="Q34" s="81"/>
      <c r="R34" s="81"/>
      <c r="S34" s="82"/>
      <c r="T34" s="82"/>
      <c r="U34" s="82"/>
      <c r="V34" s="82"/>
      <c r="W34" s="82"/>
      <c r="X34" s="82"/>
      <c r="Y34" s="82"/>
      <c r="Z34" s="82"/>
      <c r="AA34" s="82"/>
    </row>
    <row r="35" spans="1:66" s="84" customFormat="1" ht="19.5" customHeight="1">
      <c r="A35" s="284"/>
      <c r="B35" s="275"/>
      <c r="C35" s="180" t="str">
        <f>IF(AND(C33="",C34=""),"Auto-calculate",C33*C32+C32*C34)</f>
        <v>Auto-calculate</v>
      </c>
      <c r="D35" s="180" t="str">
        <f t="shared" ref="D35:H35" si="0">IF(AND(D33="",D34=""),"Auto-calculate",D33*D32+D32*D34)</f>
        <v>Auto-calculate</v>
      </c>
      <c r="E35" s="180" t="str">
        <f t="shared" si="0"/>
        <v>Auto-calculate</v>
      </c>
      <c r="F35" s="180" t="str">
        <f t="shared" si="0"/>
        <v>Auto-calculate</v>
      </c>
      <c r="G35" s="180" t="str">
        <f t="shared" si="0"/>
        <v>Auto-calculate</v>
      </c>
      <c r="H35" s="180" t="str">
        <f t="shared" si="0"/>
        <v>Auto-calculate</v>
      </c>
      <c r="I35" s="181"/>
      <c r="J35" s="166"/>
      <c r="K35" s="167"/>
      <c r="L35" s="85"/>
      <c r="M35" s="85"/>
      <c r="N35" s="86"/>
      <c r="O35" s="104"/>
      <c r="P35" s="105"/>
      <c r="Q35" s="81"/>
      <c r="R35" s="81"/>
      <c r="S35" s="82"/>
      <c r="T35" s="82"/>
      <c r="U35" s="82"/>
      <c r="V35" s="82"/>
      <c r="W35" s="82"/>
      <c r="X35" s="82"/>
      <c r="Y35" s="82"/>
      <c r="Z35" s="82"/>
      <c r="AA35" s="82"/>
    </row>
    <row r="36" spans="1:66" s="84" customFormat="1" ht="24.95" customHeight="1">
      <c r="A36" s="281"/>
      <c r="B36" s="147" t="s">
        <v>149</v>
      </c>
      <c r="C36" s="295"/>
      <c r="D36" s="295"/>
      <c r="E36" s="295"/>
      <c r="F36" s="295"/>
      <c r="G36" s="295"/>
      <c r="H36" s="296"/>
      <c r="I36" s="182" t="str">
        <f>IF(AND(C33="",C34="",D33="",D34="",E33="",E34="",F33="",F34="",G33="",G34="",H33="",H34=""),"Auto-calculate",ROUND(SUM(C35:H35),2))</f>
        <v>Auto-calculate</v>
      </c>
      <c r="J36" s="166"/>
      <c r="K36" s="167"/>
      <c r="L36" s="85"/>
      <c r="M36" s="85"/>
      <c r="N36" s="86"/>
      <c r="O36" s="104"/>
      <c r="P36" s="105"/>
      <c r="Q36" s="81"/>
      <c r="R36" s="81"/>
      <c r="S36" s="82"/>
      <c r="T36" s="82"/>
      <c r="U36" s="82"/>
      <c r="V36" s="82"/>
      <c r="W36" s="82"/>
      <c r="X36" s="82"/>
      <c r="Y36" s="82"/>
      <c r="Z36" s="82"/>
      <c r="AA36" s="82"/>
    </row>
    <row r="37" spans="1:66" s="84" customFormat="1" ht="21.95" customHeight="1" thickBot="1">
      <c r="A37" s="281"/>
      <c r="B37" s="183" t="s">
        <v>169</v>
      </c>
      <c r="C37" s="295"/>
      <c r="D37" s="295"/>
      <c r="E37" s="295"/>
      <c r="F37" s="295"/>
      <c r="G37" s="295"/>
      <c r="H37" s="296"/>
      <c r="I37" s="184" t="str">
        <f>IFERROR(ROUND((I36*100)/I31,2),"Auto-calculate")</f>
        <v>Auto-calculate</v>
      </c>
      <c r="J37" s="170"/>
      <c r="K37" s="171"/>
      <c r="L37" s="85"/>
      <c r="M37" s="85"/>
      <c r="N37" s="86"/>
      <c r="O37" s="104"/>
      <c r="P37" s="105"/>
      <c r="Q37" s="81"/>
      <c r="R37" s="81"/>
      <c r="S37" s="82"/>
      <c r="T37" s="82"/>
      <c r="U37" s="82"/>
      <c r="V37" s="82"/>
      <c r="W37" s="82"/>
      <c r="X37" s="82"/>
      <c r="Y37" s="82"/>
      <c r="Z37" s="82"/>
      <c r="AA37" s="82"/>
    </row>
    <row r="38" spans="1:66" s="84" customFormat="1" ht="24.95" customHeight="1">
      <c r="A38" s="143" t="s">
        <v>182</v>
      </c>
      <c r="B38" s="144"/>
      <c r="C38" s="144"/>
      <c r="D38" s="144"/>
      <c r="E38" s="144"/>
      <c r="F38" s="144"/>
      <c r="G38" s="144"/>
      <c r="H38" s="144"/>
      <c r="I38" s="145"/>
      <c r="J38" s="163" t="str">
        <f>IF(I3="ปริญญาตรี","-",IF(I45="Auto-calculate","Auto-calculate",IF(I45&gt;=80,5,ROUND((I45*5)/80,2))))</f>
        <v>Auto-calculate</v>
      </c>
      <c r="K38" s="283"/>
      <c r="L38" s="85"/>
      <c r="M38" s="85"/>
      <c r="N38" s="86" t="s">
        <v>60</v>
      </c>
      <c r="O38" s="104" t="s">
        <v>87</v>
      </c>
      <c r="P38" s="105" t="s">
        <v>88</v>
      </c>
      <c r="Q38" s="81"/>
      <c r="R38" s="81"/>
      <c r="S38" s="82"/>
      <c r="T38" s="82"/>
      <c r="U38" s="82"/>
      <c r="V38" s="82"/>
      <c r="W38" s="82"/>
      <c r="X38" s="82"/>
      <c r="Y38" s="82"/>
      <c r="Z38" s="82"/>
      <c r="AA38" s="82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</row>
    <row r="39" spans="1:66" s="84" customFormat="1" ht="21.95" customHeight="1">
      <c r="A39" s="281"/>
      <c r="B39" s="172" t="s">
        <v>205</v>
      </c>
      <c r="C39" s="173"/>
      <c r="D39" s="173"/>
      <c r="E39" s="173"/>
      <c r="F39" s="173"/>
      <c r="G39" s="173"/>
      <c r="H39" s="174"/>
      <c r="I39" s="150"/>
      <c r="J39" s="164"/>
      <c r="K39" s="165"/>
      <c r="L39" s="85"/>
      <c r="M39" s="85"/>
      <c r="N39" s="86"/>
      <c r="O39" s="104"/>
      <c r="P39" s="105"/>
      <c r="Q39" s="81"/>
      <c r="R39" s="81"/>
      <c r="S39" s="82"/>
      <c r="T39" s="82"/>
      <c r="U39" s="82"/>
      <c r="V39" s="82"/>
      <c r="W39" s="82"/>
      <c r="X39" s="82"/>
      <c r="Y39" s="82"/>
      <c r="Z39" s="82"/>
      <c r="AA39" s="82"/>
    </row>
    <row r="40" spans="1:66" s="84" customFormat="1" ht="20.100000000000001" customHeight="1">
      <c r="A40" s="284"/>
      <c r="B40" s="175" t="s">
        <v>179</v>
      </c>
      <c r="C40" s="176">
        <v>0.1</v>
      </c>
      <c r="D40" s="176">
        <v>0.2</v>
      </c>
      <c r="E40" s="176">
        <v>0.4</v>
      </c>
      <c r="F40" s="176">
        <v>0.6</v>
      </c>
      <c r="G40" s="176">
        <v>0.8</v>
      </c>
      <c r="H40" s="176">
        <v>1</v>
      </c>
      <c r="I40" s="536" t="s">
        <v>208</v>
      </c>
      <c r="J40" s="166"/>
      <c r="K40" s="167"/>
      <c r="L40" s="85"/>
      <c r="M40" s="85"/>
      <c r="N40" s="86"/>
      <c r="O40" s="104"/>
      <c r="P40" s="105"/>
      <c r="Q40" s="81"/>
      <c r="R40" s="81"/>
      <c r="S40" s="82"/>
      <c r="T40" s="82"/>
      <c r="U40" s="82"/>
      <c r="V40" s="82"/>
      <c r="W40" s="82"/>
      <c r="X40" s="82"/>
      <c r="Y40" s="82"/>
      <c r="Z40" s="82"/>
      <c r="AA40" s="82"/>
    </row>
    <row r="41" spans="1:66" s="84" customFormat="1" ht="20.100000000000001" customHeight="1">
      <c r="A41" s="284"/>
      <c r="B41" s="177" t="s">
        <v>147</v>
      </c>
      <c r="C41" s="178"/>
      <c r="D41" s="178"/>
      <c r="E41" s="178"/>
      <c r="F41" s="178"/>
      <c r="G41" s="178"/>
      <c r="H41" s="178"/>
      <c r="I41" s="537"/>
      <c r="J41" s="166"/>
      <c r="K41" s="167"/>
      <c r="L41" s="85"/>
      <c r="M41" s="85"/>
      <c r="N41" s="86"/>
      <c r="O41" s="104"/>
      <c r="P41" s="105"/>
      <c r="Q41" s="81"/>
      <c r="R41" s="81"/>
      <c r="S41" s="82"/>
      <c r="T41" s="82"/>
      <c r="U41" s="82"/>
      <c r="V41" s="82"/>
      <c r="W41" s="82"/>
      <c r="X41" s="82"/>
      <c r="Y41" s="82"/>
      <c r="Z41" s="82"/>
      <c r="AA41" s="82"/>
    </row>
    <row r="42" spans="1:66" s="84" customFormat="1" ht="20.100000000000001" customHeight="1">
      <c r="A42" s="284"/>
      <c r="B42" s="179" t="s">
        <v>148</v>
      </c>
      <c r="C42" s="178"/>
      <c r="D42" s="178"/>
      <c r="E42" s="178"/>
      <c r="F42" s="178"/>
      <c r="G42" s="178"/>
      <c r="H42" s="178"/>
      <c r="I42" s="537"/>
      <c r="J42" s="166"/>
      <c r="K42" s="167"/>
      <c r="L42" s="85"/>
      <c r="M42" s="85"/>
      <c r="N42" s="86"/>
      <c r="O42" s="104"/>
      <c r="P42" s="105"/>
      <c r="Q42" s="81"/>
      <c r="R42" s="81"/>
      <c r="S42" s="82"/>
      <c r="T42" s="82"/>
      <c r="U42" s="82"/>
      <c r="V42" s="82"/>
      <c r="W42" s="82"/>
      <c r="X42" s="82"/>
      <c r="Y42" s="82"/>
      <c r="Z42" s="82"/>
      <c r="AA42" s="82"/>
    </row>
    <row r="43" spans="1:66" s="84" customFormat="1" ht="20.100000000000001" customHeight="1">
      <c r="A43" s="284"/>
      <c r="B43" s="185"/>
      <c r="C43" s="180" t="str">
        <f>IF(AND(C41="",C42=""),"Auto-calculate",C41*C40+C40*C42)</f>
        <v>Auto-calculate</v>
      </c>
      <c r="D43" s="180" t="str">
        <f t="shared" ref="D43" si="1">IF(AND(D41="",D42=""),"Auto-calculate",D41*D40+D40*D42)</f>
        <v>Auto-calculate</v>
      </c>
      <c r="E43" s="180" t="str">
        <f t="shared" ref="E43" si="2">IF(AND(E41="",E42=""),"Auto-calculate",E41*E40+E40*E42)</f>
        <v>Auto-calculate</v>
      </c>
      <c r="F43" s="180" t="str">
        <f t="shared" ref="F43" si="3">IF(AND(F41="",F42=""),"Auto-calculate",F41*F40+F40*F42)</f>
        <v>Auto-calculate</v>
      </c>
      <c r="G43" s="180" t="str">
        <f t="shared" ref="G43" si="4">IF(AND(G41="",G42=""),"Auto-calculate",G41*G40+G40*G42)</f>
        <v>Auto-calculate</v>
      </c>
      <c r="H43" s="180" t="str">
        <f t="shared" ref="H43" si="5">IF(AND(H41="",H42=""),"Auto-calculate",H41*H40+H40*H42)</f>
        <v>Auto-calculate</v>
      </c>
      <c r="I43" s="181"/>
      <c r="J43" s="166"/>
      <c r="K43" s="167"/>
      <c r="L43" s="85"/>
      <c r="M43" s="85"/>
      <c r="N43" s="86"/>
      <c r="O43" s="104"/>
      <c r="P43" s="105"/>
      <c r="Q43" s="81"/>
      <c r="R43" s="81"/>
      <c r="S43" s="82"/>
      <c r="T43" s="82"/>
      <c r="U43" s="82"/>
      <c r="V43" s="82"/>
      <c r="W43" s="82"/>
      <c r="X43" s="82"/>
      <c r="Y43" s="82"/>
      <c r="Z43" s="82"/>
      <c r="AA43" s="82"/>
    </row>
    <row r="44" spans="1:66" s="84" customFormat="1" ht="24.95" customHeight="1">
      <c r="A44" s="281"/>
      <c r="B44" s="147" t="s">
        <v>149</v>
      </c>
      <c r="C44" s="295"/>
      <c r="D44" s="295"/>
      <c r="E44" s="295"/>
      <c r="F44" s="295"/>
      <c r="G44" s="295"/>
      <c r="H44" s="296"/>
      <c r="I44" s="182" t="str">
        <f>IF(AND(C41="",C42="",D41="",D42="",E41="",E42="",F41="",F42="",G41="",G42="",H41="",H42=""),"Auto-calculate",ROUND(SUM(C43:H43),2))</f>
        <v>Auto-calculate</v>
      </c>
      <c r="J44" s="166"/>
      <c r="K44" s="167"/>
      <c r="L44" s="85"/>
      <c r="M44" s="85"/>
      <c r="N44" s="86"/>
      <c r="O44" s="104"/>
      <c r="P44" s="105"/>
      <c r="Q44" s="81"/>
      <c r="R44" s="81"/>
      <c r="S44" s="82"/>
      <c r="T44" s="82"/>
      <c r="U44" s="82"/>
      <c r="V44" s="82"/>
      <c r="W44" s="82"/>
      <c r="X44" s="82"/>
      <c r="Y44" s="82"/>
      <c r="Z44" s="82"/>
      <c r="AA44" s="82"/>
    </row>
    <row r="45" spans="1:66" s="84" customFormat="1" ht="21.95" customHeight="1" thickBot="1">
      <c r="A45" s="285"/>
      <c r="B45" s="186" t="s">
        <v>169</v>
      </c>
      <c r="C45" s="187"/>
      <c r="D45" s="187"/>
      <c r="E45" s="187"/>
      <c r="F45" s="187"/>
      <c r="G45" s="187"/>
      <c r="H45" s="188"/>
      <c r="I45" s="184" t="str">
        <f>IFERROR(ROUND((I44*100)/I39,2),"Auto-calculate")</f>
        <v>Auto-calculate</v>
      </c>
      <c r="J45" s="170"/>
      <c r="K45" s="171"/>
      <c r="L45" s="85"/>
      <c r="M45" s="85"/>
      <c r="N45" s="86"/>
      <c r="O45" s="104"/>
      <c r="P45" s="105"/>
      <c r="Q45" s="81"/>
      <c r="R45" s="81"/>
      <c r="S45" s="82"/>
      <c r="T45" s="82"/>
      <c r="U45" s="82"/>
      <c r="V45" s="82"/>
      <c r="W45" s="82"/>
      <c r="X45" s="82"/>
      <c r="Y45" s="82"/>
      <c r="Z45" s="82"/>
      <c r="AA45" s="82"/>
      <c r="AF45" s="452"/>
    </row>
    <row r="46" spans="1:66" s="84" customFormat="1" ht="21.95" customHeight="1">
      <c r="A46" s="189" t="s">
        <v>5</v>
      </c>
      <c r="B46" s="190"/>
      <c r="C46" s="190"/>
      <c r="D46" s="190"/>
      <c r="E46" s="190"/>
      <c r="F46" s="190"/>
      <c r="G46" s="190"/>
      <c r="H46" s="190"/>
      <c r="I46" s="190"/>
      <c r="J46" s="191" t="str">
        <f>IF(AND(J11="-",J16="-",J30="-",J38=""),"-",IFERROR(ROUND(AVERAGE(J11,J16,J30,J38),2),"Auto-calculate"))</f>
        <v>Auto-calculate</v>
      </c>
      <c r="K46" s="192"/>
      <c r="L46" s="89"/>
      <c r="M46" s="85"/>
      <c r="N46" s="86" t="s">
        <v>61</v>
      </c>
      <c r="O46" s="104" t="s">
        <v>89</v>
      </c>
      <c r="P46" s="105" t="s">
        <v>90</v>
      </c>
      <c r="Q46" s="104" t="s">
        <v>91</v>
      </c>
      <c r="R46" s="105" t="s">
        <v>92</v>
      </c>
      <c r="S46" s="104" t="s">
        <v>93</v>
      </c>
      <c r="T46" s="105" t="s">
        <v>94</v>
      </c>
      <c r="U46" s="105" t="s">
        <v>95</v>
      </c>
      <c r="V46" s="105" t="s">
        <v>96</v>
      </c>
      <c r="W46" s="104" t="s">
        <v>97</v>
      </c>
      <c r="X46" s="82"/>
      <c r="Y46" s="82"/>
      <c r="Z46" s="82"/>
      <c r="AA46" s="82"/>
    </row>
    <row r="47" spans="1:66" s="84" customFormat="1" ht="21" customHeight="1">
      <c r="A47" s="193" t="s">
        <v>47</v>
      </c>
      <c r="B47" s="194"/>
      <c r="C47" s="194"/>
      <c r="D47" s="194"/>
      <c r="E47" s="194"/>
      <c r="F47" s="194"/>
      <c r="G47" s="194"/>
      <c r="H47" s="194"/>
      <c r="I47" s="194"/>
      <c r="J47" s="195"/>
      <c r="K47" s="196"/>
      <c r="L47" s="85"/>
      <c r="M47" s="85"/>
      <c r="N47" s="86" t="s">
        <v>62</v>
      </c>
      <c r="O47" s="81"/>
      <c r="P47" s="81"/>
      <c r="Q47" s="81"/>
      <c r="R47" s="81"/>
      <c r="S47" s="82"/>
      <c r="T47" s="82"/>
      <c r="U47" s="82"/>
      <c r="V47" s="82"/>
      <c r="W47" s="82"/>
      <c r="X47" s="82"/>
      <c r="Y47" s="82"/>
      <c r="Z47" s="82"/>
      <c r="AA47" s="82"/>
    </row>
    <row r="48" spans="1:66" s="84" customFormat="1" ht="24.95" customHeight="1">
      <c r="A48" s="143" t="s">
        <v>40</v>
      </c>
      <c r="B48" s="144"/>
      <c r="C48" s="144"/>
      <c r="D48" s="144"/>
      <c r="E48" s="144"/>
      <c r="F48" s="144"/>
      <c r="G48" s="144"/>
      <c r="H48" s="144"/>
      <c r="I48" s="145"/>
      <c r="J48" s="197"/>
      <c r="K48" s="312"/>
      <c r="L48" s="85"/>
      <c r="M48" s="313" t="s">
        <v>176</v>
      </c>
      <c r="N48" s="86" t="s">
        <v>63</v>
      </c>
      <c r="O48" s="81"/>
      <c r="P48" s="81"/>
      <c r="Q48" s="81"/>
      <c r="R48" s="81"/>
      <c r="S48" s="82"/>
      <c r="T48" s="82"/>
      <c r="U48" s="82"/>
      <c r="V48" s="82"/>
      <c r="W48" s="82"/>
      <c r="X48" s="82"/>
      <c r="Y48" s="82"/>
      <c r="Z48" s="82"/>
      <c r="AA48" s="82"/>
    </row>
    <row r="49" spans="1:27" s="84" customFormat="1" ht="24.95" customHeight="1">
      <c r="A49" s="143" t="s">
        <v>39</v>
      </c>
      <c r="B49" s="144"/>
      <c r="C49" s="144"/>
      <c r="D49" s="144"/>
      <c r="E49" s="144"/>
      <c r="F49" s="144"/>
      <c r="G49" s="144"/>
      <c r="H49" s="144"/>
      <c r="I49" s="145"/>
      <c r="J49" s="197"/>
      <c r="K49" s="312"/>
      <c r="L49" s="85"/>
      <c r="M49" s="85"/>
      <c r="N49" s="86" t="s">
        <v>64</v>
      </c>
      <c r="O49" s="81"/>
      <c r="P49" s="81"/>
      <c r="Q49" s="81"/>
      <c r="R49" s="81"/>
      <c r="S49" s="82"/>
      <c r="T49" s="82"/>
      <c r="U49" s="82"/>
      <c r="V49" s="82"/>
      <c r="W49" s="82"/>
      <c r="X49" s="82"/>
      <c r="Y49" s="82"/>
      <c r="Z49" s="82"/>
      <c r="AA49" s="82"/>
    </row>
    <row r="50" spans="1:27" s="84" customFormat="1" ht="24.95" customHeight="1">
      <c r="A50" s="143" t="s">
        <v>38</v>
      </c>
      <c r="B50" s="144"/>
      <c r="C50" s="144"/>
      <c r="D50" s="144"/>
      <c r="E50" s="144"/>
      <c r="F50" s="144"/>
      <c r="G50" s="144"/>
      <c r="H50" s="144"/>
      <c r="I50" s="145"/>
      <c r="J50" s="197"/>
      <c r="K50" s="312"/>
      <c r="L50" s="90"/>
      <c r="M50" s="90"/>
      <c r="N50" s="86" t="s">
        <v>65</v>
      </c>
      <c r="O50" s="81"/>
      <c r="P50" s="91"/>
      <c r="Q50" s="91"/>
      <c r="R50" s="91"/>
      <c r="S50" s="82"/>
      <c r="T50" s="82"/>
      <c r="U50" s="82"/>
      <c r="V50" s="82"/>
      <c r="W50" s="82"/>
      <c r="X50" s="82"/>
      <c r="Y50" s="82"/>
      <c r="Z50" s="82"/>
      <c r="AA50" s="82"/>
    </row>
    <row r="51" spans="1:27" s="84" customFormat="1" ht="21.95" customHeight="1">
      <c r="A51" s="198" t="s">
        <v>6</v>
      </c>
      <c r="B51" s="199"/>
      <c r="C51" s="199"/>
      <c r="D51" s="199"/>
      <c r="E51" s="199"/>
      <c r="F51" s="199"/>
      <c r="G51" s="199"/>
      <c r="H51" s="199"/>
      <c r="I51" s="199"/>
      <c r="J51" s="122" t="str">
        <f>IFERROR(AVERAGE(J48:J50),"Auto-calculate")</f>
        <v>Auto-calculate</v>
      </c>
      <c r="K51" s="315"/>
      <c r="L51" s="90"/>
      <c r="M51" s="90"/>
      <c r="N51" s="86" t="s">
        <v>66</v>
      </c>
      <c r="O51" s="81"/>
      <c r="P51" s="91"/>
      <c r="Q51" s="91"/>
      <c r="R51" s="91"/>
      <c r="S51" s="82"/>
      <c r="T51" s="82"/>
      <c r="U51" s="82"/>
      <c r="V51" s="82"/>
      <c r="W51" s="82"/>
      <c r="X51" s="82"/>
      <c r="Y51" s="82"/>
      <c r="Z51" s="82"/>
      <c r="AA51" s="82"/>
    </row>
    <row r="52" spans="1:27" s="84" customFormat="1" ht="21" customHeight="1">
      <c r="A52" s="193" t="s">
        <v>103</v>
      </c>
      <c r="B52" s="194"/>
      <c r="C52" s="194"/>
      <c r="D52" s="194"/>
      <c r="E52" s="194"/>
      <c r="F52" s="194"/>
      <c r="G52" s="194"/>
      <c r="H52" s="194"/>
      <c r="I52" s="194"/>
      <c r="J52" s="195"/>
      <c r="K52" s="196"/>
      <c r="L52" s="90"/>
      <c r="M52" s="90"/>
      <c r="N52" s="86" t="s">
        <v>67</v>
      </c>
      <c r="O52" s="81"/>
      <c r="P52" s="91"/>
      <c r="Q52" s="91"/>
      <c r="R52" s="91"/>
      <c r="S52" s="82"/>
      <c r="T52" s="82"/>
      <c r="U52" s="82"/>
      <c r="V52" s="82"/>
      <c r="W52" s="82"/>
      <c r="X52" s="82"/>
      <c r="Y52" s="82"/>
      <c r="Z52" s="82"/>
      <c r="AA52" s="82"/>
    </row>
    <row r="53" spans="1:27" s="84" customFormat="1" ht="24.95" customHeight="1" thickBot="1">
      <c r="A53" s="143" t="s">
        <v>37</v>
      </c>
      <c r="B53" s="144"/>
      <c r="C53" s="144"/>
      <c r="D53" s="144"/>
      <c r="E53" s="144"/>
      <c r="F53" s="144"/>
      <c r="G53" s="144"/>
      <c r="H53" s="144"/>
      <c r="I53" s="145"/>
      <c r="J53" s="197"/>
      <c r="K53" s="312"/>
      <c r="L53" s="90"/>
      <c r="M53" s="90"/>
      <c r="N53" s="92"/>
      <c r="O53" s="80"/>
      <c r="P53" s="93"/>
      <c r="Q53" s="94"/>
      <c r="R53" s="94"/>
    </row>
    <row r="54" spans="1:27" s="84" customFormat="1" ht="24.95" customHeight="1">
      <c r="A54" s="143" t="s">
        <v>36</v>
      </c>
      <c r="B54" s="144"/>
      <c r="C54" s="144"/>
      <c r="D54" s="144"/>
      <c r="E54" s="144"/>
      <c r="F54" s="144"/>
      <c r="G54" s="144"/>
      <c r="H54" s="144"/>
      <c r="I54" s="145"/>
      <c r="J54" s="200" t="str">
        <f>IFERROR(AVERAGE(I56,I62,I68,I78),"Auto-calculate")</f>
        <v>Auto-calculate</v>
      </c>
      <c r="K54" s="312"/>
      <c r="L54" s="93"/>
      <c r="M54" s="93"/>
      <c r="N54" s="95"/>
      <c r="O54" s="80"/>
      <c r="P54" s="93"/>
      <c r="Q54" s="94"/>
      <c r="R54" s="94"/>
    </row>
    <row r="55" spans="1:27" s="84" customFormat="1" ht="21.95" customHeight="1">
      <c r="A55" s="446" t="s">
        <v>157</v>
      </c>
      <c r="B55" s="447"/>
      <c r="C55" s="448"/>
      <c r="D55" s="448"/>
      <c r="E55" s="448"/>
      <c r="F55" s="448"/>
      <c r="G55" s="448"/>
      <c r="H55" s="449"/>
      <c r="I55" s="202"/>
      <c r="J55" s="203"/>
      <c r="K55" s="204"/>
      <c r="L55" s="93"/>
      <c r="M55" s="93"/>
      <c r="N55" s="96"/>
      <c r="O55" s="93"/>
      <c r="P55" s="93"/>
      <c r="Q55" s="94"/>
    </row>
    <row r="56" spans="1:27" s="84" customFormat="1" ht="21.95" customHeight="1">
      <c r="A56" s="286" t="s">
        <v>77</v>
      </c>
      <c r="B56" s="205"/>
      <c r="C56" s="205"/>
      <c r="D56" s="205"/>
      <c r="E56" s="205"/>
      <c r="F56" s="205"/>
      <c r="G56" s="205"/>
      <c r="H56" s="201"/>
      <c r="I56" s="206" t="str">
        <f>IF(I61="Auto-calculate","Auto-calculate",IF(I61&gt;=I58,5,ROUND((I61*5)/I58,2)))</f>
        <v>Auto-calculate</v>
      </c>
      <c r="J56" s="316"/>
      <c r="K56" s="287"/>
      <c r="L56" s="93"/>
      <c r="M56" s="93"/>
      <c r="N56" s="96" t="s">
        <v>54</v>
      </c>
      <c r="O56" s="93"/>
      <c r="P56" s="93"/>
      <c r="Q56" s="94"/>
    </row>
    <row r="57" spans="1:27" s="84" customFormat="1" ht="21.95" customHeight="1">
      <c r="A57" s="207"/>
      <c r="B57" s="208" t="s">
        <v>151</v>
      </c>
      <c r="C57" s="209"/>
      <c r="D57" s="209"/>
      <c r="E57" s="209"/>
      <c r="F57" s="209"/>
      <c r="G57" s="209"/>
      <c r="H57" s="209"/>
      <c r="I57" s="202"/>
      <c r="J57" s="210"/>
      <c r="K57" s="211"/>
      <c r="L57" s="93"/>
      <c r="M57" s="93"/>
      <c r="N57" s="96"/>
      <c r="O57" s="93"/>
      <c r="P57" s="93"/>
      <c r="Q57" s="94"/>
    </row>
    <row r="58" spans="1:27" s="84" customFormat="1" ht="20.100000000000001" customHeight="1">
      <c r="A58" s="212"/>
      <c r="B58" s="213" t="s">
        <v>155</v>
      </c>
      <c r="C58" s="173"/>
      <c r="D58" s="173"/>
      <c r="E58" s="173"/>
      <c r="F58" s="530" t="s">
        <v>207</v>
      </c>
      <c r="G58" s="530"/>
      <c r="H58" s="531"/>
      <c r="I58" s="517"/>
      <c r="J58" s="214"/>
      <c r="K58" s="215"/>
      <c r="L58" s="93"/>
      <c r="M58" s="93"/>
      <c r="N58" s="95"/>
      <c r="O58" s="80"/>
      <c r="P58" s="93"/>
      <c r="Q58" s="94"/>
      <c r="R58" s="94"/>
    </row>
    <row r="59" spans="1:27" s="84" customFormat="1" ht="20.100000000000001" customHeight="1">
      <c r="A59" s="212"/>
      <c r="B59" s="216" t="s">
        <v>153</v>
      </c>
      <c r="C59" s="217"/>
      <c r="D59" s="217"/>
      <c r="E59" s="217"/>
      <c r="F59" s="532"/>
      <c r="G59" s="532"/>
      <c r="H59" s="533"/>
      <c r="I59" s="518"/>
      <c r="J59" s="166"/>
      <c r="K59" s="215"/>
      <c r="L59" s="93"/>
      <c r="M59" s="93"/>
      <c r="N59" s="95"/>
      <c r="O59" s="80"/>
      <c r="P59" s="93"/>
      <c r="Q59" s="94"/>
      <c r="R59" s="94"/>
    </row>
    <row r="60" spans="1:27" s="84" customFormat="1" ht="20.100000000000001" customHeight="1">
      <c r="A60" s="212"/>
      <c r="B60" s="208" t="s">
        <v>156</v>
      </c>
      <c r="C60" s="209"/>
      <c r="D60" s="209"/>
      <c r="E60" s="209"/>
      <c r="F60" s="534"/>
      <c r="G60" s="534"/>
      <c r="H60" s="535"/>
      <c r="I60" s="519"/>
      <c r="J60" s="166"/>
      <c r="K60" s="215"/>
      <c r="L60" s="93"/>
      <c r="M60" s="93"/>
      <c r="N60" s="95"/>
      <c r="O60" s="80"/>
      <c r="P60" s="93"/>
      <c r="Q60" s="94"/>
      <c r="R60" s="94"/>
    </row>
    <row r="61" spans="1:27" s="84" customFormat="1" ht="21.95" customHeight="1">
      <c r="A61" s="218"/>
      <c r="B61" s="208" t="s">
        <v>170</v>
      </c>
      <c r="C61" s="209"/>
      <c r="D61" s="209"/>
      <c r="E61" s="209"/>
      <c r="F61" s="209"/>
      <c r="G61" s="209"/>
      <c r="H61" s="209"/>
      <c r="I61" s="160" t="str">
        <f>IFERROR(ROUND((I57*100)/I55,2),"Auto-calculate")</f>
        <v>Auto-calculate</v>
      </c>
      <c r="J61" s="166"/>
      <c r="K61" s="219"/>
      <c r="L61" s="93"/>
      <c r="M61" s="93"/>
      <c r="N61" s="95"/>
      <c r="O61" s="80"/>
      <c r="P61" s="93"/>
      <c r="Q61" s="94"/>
      <c r="R61" s="94"/>
    </row>
    <row r="62" spans="1:27" s="97" customFormat="1" ht="21.95" customHeight="1">
      <c r="A62" s="288" t="s">
        <v>209</v>
      </c>
      <c r="B62" s="205"/>
      <c r="C62" s="205"/>
      <c r="D62" s="205"/>
      <c r="E62" s="205"/>
      <c r="F62" s="205"/>
      <c r="G62" s="205"/>
      <c r="H62" s="201"/>
      <c r="I62" s="206" t="str">
        <f>IF(I67="Auto-calculate","Auto-calculate",IF(I67&gt;=I64,5,ROUND((I67*5)/I64,2)))</f>
        <v>Auto-calculate</v>
      </c>
      <c r="J62" s="316"/>
      <c r="K62" s="220"/>
      <c r="L62" s="93"/>
      <c r="M62" s="93"/>
      <c r="N62" s="96" t="s">
        <v>55</v>
      </c>
      <c r="O62" s="93"/>
      <c r="P62" s="93"/>
      <c r="Q62" s="93"/>
    </row>
    <row r="63" spans="1:27" s="97" customFormat="1" ht="21.95" customHeight="1">
      <c r="A63" s="221"/>
      <c r="B63" s="208" t="s">
        <v>172</v>
      </c>
      <c r="C63" s="209"/>
      <c r="D63" s="209"/>
      <c r="E63" s="209"/>
      <c r="F63" s="209"/>
      <c r="G63" s="209"/>
      <c r="H63" s="208"/>
      <c r="I63" s="202"/>
      <c r="J63" s="222"/>
      <c r="K63" s="211"/>
      <c r="L63" s="93"/>
      <c r="M63" s="93"/>
      <c r="N63" s="96"/>
      <c r="O63" s="93"/>
      <c r="P63" s="93"/>
      <c r="Q63" s="93"/>
    </row>
    <row r="64" spans="1:27" s="97" customFormat="1" ht="20.100000000000001" customHeight="1">
      <c r="A64" s="223"/>
      <c r="B64" s="213" t="s">
        <v>152</v>
      </c>
      <c r="C64" s="173"/>
      <c r="D64" s="173"/>
      <c r="E64" s="173"/>
      <c r="F64" s="530" t="s">
        <v>207</v>
      </c>
      <c r="G64" s="530"/>
      <c r="H64" s="531"/>
      <c r="I64" s="517"/>
      <c r="J64" s="166"/>
      <c r="K64" s="224"/>
      <c r="L64" s="93"/>
      <c r="M64" s="93"/>
      <c r="N64" s="96"/>
      <c r="O64" s="93"/>
      <c r="P64" s="93"/>
      <c r="Q64" s="93"/>
    </row>
    <row r="65" spans="1:17" s="97" customFormat="1" ht="20.100000000000001" customHeight="1">
      <c r="A65" s="223"/>
      <c r="B65" s="216" t="s">
        <v>158</v>
      </c>
      <c r="C65" s="217"/>
      <c r="D65" s="217"/>
      <c r="E65" s="217"/>
      <c r="F65" s="532"/>
      <c r="G65" s="532"/>
      <c r="H65" s="533"/>
      <c r="I65" s="518"/>
      <c r="J65" s="166"/>
      <c r="K65" s="224"/>
      <c r="L65" s="93"/>
      <c r="M65" s="93"/>
      <c r="N65" s="96"/>
      <c r="O65" s="93"/>
      <c r="P65" s="93"/>
      <c r="Q65" s="93"/>
    </row>
    <row r="66" spans="1:17" s="97" customFormat="1" ht="20.100000000000001" customHeight="1">
      <c r="A66" s="223"/>
      <c r="B66" s="208" t="s">
        <v>156</v>
      </c>
      <c r="C66" s="209"/>
      <c r="D66" s="209"/>
      <c r="E66" s="209"/>
      <c r="F66" s="534"/>
      <c r="G66" s="534"/>
      <c r="H66" s="535"/>
      <c r="I66" s="519"/>
      <c r="J66" s="166"/>
      <c r="K66" s="224"/>
      <c r="L66" s="93"/>
      <c r="M66" s="93"/>
      <c r="N66" s="96"/>
      <c r="O66" s="93"/>
      <c r="P66" s="93"/>
      <c r="Q66" s="93"/>
    </row>
    <row r="67" spans="1:17" s="97" customFormat="1" ht="21.95" customHeight="1">
      <c r="A67" s="223"/>
      <c r="B67" s="216" t="s">
        <v>168</v>
      </c>
      <c r="C67" s="217"/>
      <c r="D67" s="217"/>
      <c r="E67" s="217"/>
      <c r="F67" s="217"/>
      <c r="G67" s="217"/>
      <c r="H67" s="217"/>
      <c r="I67" s="225" t="str">
        <f>IFERROR(ROUND((I63*100)/I55,2),"Auto-calculate")</f>
        <v>Auto-calculate</v>
      </c>
      <c r="J67" s="166"/>
      <c r="K67" s="226"/>
      <c r="L67" s="93"/>
      <c r="M67" s="93"/>
      <c r="N67" s="96"/>
      <c r="O67" s="93"/>
      <c r="P67" s="93"/>
      <c r="Q67" s="93"/>
    </row>
    <row r="68" spans="1:17" s="97" customFormat="1" ht="21.95" customHeight="1">
      <c r="A68" s="227" t="s">
        <v>79</v>
      </c>
      <c r="B68" s="228"/>
      <c r="C68" s="228"/>
      <c r="D68" s="228"/>
      <c r="E68" s="228"/>
      <c r="F68" s="228"/>
      <c r="G68" s="228"/>
      <c r="H68" s="229"/>
      <c r="I68" s="160" t="str">
        <f>IF(I67="Auto-calculate","Auto-calculate",IF(I77&gt;=I69,5,ROUND((I77*5)/I69,2)))</f>
        <v>Auto-calculate</v>
      </c>
      <c r="J68" s="316"/>
      <c r="K68" s="204"/>
      <c r="L68" s="93"/>
      <c r="M68" s="93"/>
      <c r="N68" s="96"/>
      <c r="O68" s="93"/>
      <c r="P68" s="93"/>
      <c r="Q68" s="93"/>
    </row>
    <row r="69" spans="1:17" s="97" customFormat="1" ht="21.95" customHeight="1">
      <c r="A69" s="289"/>
      <c r="B69" s="230" t="s">
        <v>155</v>
      </c>
      <c r="C69" s="231"/>
      <c r="D69" s="231"/>
      <c r="E69" s="231"/>
      <c r="F69" s="231"/>
      <c r="G69" s="217"/>
      <c r="H69" s="217"/>
      <c r="I69" s="518"/>
      <c r="J69" s="214"/>
      <c r="K69" s="211"/>
      <c r="L69" s="93"/>
      <c r="M69" s="93"/>
      <c r="N69" s="96"/>
      <c r="O69" s="93"/>
      <c r="P69" s="93"/>
      <c r="Q69" s="93"/>
    </row>
    <row r="70" spans="1:17" s="97" customFormat="1" ht="21.95" customHeight="1">
      <c r="A70" s="289"/>
      <c r="B70" s="230" t="s">
        <v>159</v>
      </c>
      <c r="C70" s="231"/>
      <c r="D70" s="231"/>
      <c r="E70" s="231"/>
      <c r="F70" s="231"/>
      <c r="G70" s="217"/>
      <c r="H70" s="217"/>
      <c r="I70" s="518"/>
      <c r="J70" s="214"/>
      <c r="K70" s="224"/>
      <c r="L70" s="93"/>
      <c r="M70" s="93"/>
      <c r="N70" s="96"/>
      <c r="O70" s="93"/>
      <c r="P70" s="93"/>
      <c r="Q70" s="93"/>
    </row>
    <row r="71" spans="1:17" s="97" customFormat="1" ht="21.95" customHeight="1">
      <c r="A71" s="289"/>
      <c r="B71" s="155" t="s">
        <v>154</v>
      </c>
      <c r="C71" s="232"/>
      <c r="D71" s="232"/>
      <c r="E71" s="232"/>
      <c r="F71" s="232"/>
      <c r="G71" s="209"/>
      <c r="H71" s="209"/>
      <c r="I71" s="519"/>
      <c r="J71" s="166"/>
      <c r="K71" s="224"/>
      <c r="L71" s="93"/>
      <c r="M71" s="93"/>
      <c r="N71" s="96"/>
      <c r="O71" s="93"/>
      <c r="P71" s="93"/>
      <c r="Q71" s="93"/>
    </row>
    <row r="72" spans="1:17" s="97" customFormat="1" ht="20.100000000000001" customHeight="1">
      <c r="A72" s="284"/>
      <c r="B72" s="175" t="s">
        <v>179</v>
      </c>
      <c r="C72" s="176">
        <v>0.1</v>
      </c>
      <c r="D72" s="176">
        <v>0.2</v>
      </c>
      <c r="E72" s="176">
        <v>0.4</v>
      </c>
      <c r="F72" s="176">
        <v>0.6</v>
      </c>
      <c r="G72" s="176">
        <v>0.8</v>
      </c>
      <c r="H72" s="176">
        <v>1</v>
      </c>
      <c r="I72" s="536" t="s">
        <v>208</v>
      </c>
      <c r="J72" s="166"/>
      <c r="K72" s="224"/>
      <c r="L72" s="93"/>
      <c r="M72" s="93"/>
      <c r="N72" s="96"/>
      <c r="O72" s="93"/>
      <c r="P72" s="93"/>
      <c r="Q72" s="93"/>
    </row>
    <row r="73" spans="1:17" s="97" customFormat="1" ht="20.100000000000001" customHeight="1">
      <c r="A73" s="284"/>
      <c r="B73" s="177" t="s">
        <v>147</v>
      </c>
      <c r="C73" s="178"/>
      <c r="D73" s="178"/>
      <c r="E73" s="178"/>
      <c r="F73" s="178"/>
      <c r="G73" s="178"/>
      <c r="H73" s="178"/>
      <c r="I73" s="537"/>
      <c r="J73" s="166"/>
      <c r="K73" s="224"/>
      <c r="L73" s="93"/>
      <c r="M73" s="93"/>
      <c r="N73" s="96"/>
      <c r="O73" s="93"/>
      <c r="P73" s="93"/>
      <c r="Q73" s="93"/>
    </row>
    <row r="74" spans="1:17" s="97" customFormat="1" ht="20.100000000000001" customHeight="1">
      <c r="A74" s="284"/>
      <c r="B74" s="179" t="s">
        <v>148</v>
      </c>
      <c r="C74" s="178"/>
      <c r="D74" s="178"/>
      <c r="E74" s="178"/>
      <c r="F74" s="178"/>
      <c r="G74" s="178"/>
      <c r="H74" s="178"/>
      <c r="I74" s="537"/>
      <c r="J74" s="166"/>
      <c r="K74" s="224"/>
      <c r="L74" s="93"/>
      <c r="M74" s="93"/>
      <c r="N74" s="96"/>
      <c r="O74" s="93"/>
      <c r="P74" s="93"/>
      <c r="Q74" s="93"/>
    </row>
    <row r="75" spans="1:17" s="97" customFormat="1" ht="20.100000000000001" customHeight="1">
      <c r="A75" s="284"/>
      <c r="B75" s="233"/>
      <c r="C75" s="180" t="str">
        <f>IF(AND(C73="",C74=""),"Auto-calculate",C73*C72+C72*C74)</f>
        <v>Auto-calculate</v>
      </c>
      <c r="D75" s="180" t="str">
        <f t="shared" ref="D75" si="6">IF(AND(D73="",D74=""),"Auto-calculate",D73*D72+D72*D74)</f>
        <v>Auto-calculate</v>
      </c>
      <c r="E75" s="180" t="str">
        <f t="shared" ref="E75" si="7">IF(AND(E73="",E74=""),"Auto-calculate",E73*E72+E72*E74)</f>
        <v>Auto-calculate</v>
      </c>
      <c r="F75" s="180" t="str">
        <f t="shared" ref="F75" si="8">IF(AND(F73="",F74=""),"Auto-calculate",F73*F72+F72*F74)</f>
        <v>Auto-calculate</v>
      </c>
      <c r="G75" s="180" t="str">
        <f t="shared" ref="G75" si="9">IF(AND(G73="",G74=""),"Auto-calculate",G73*G72+G72*G74)</f>
        <v>Auto-calculate</v>
      </c>
      <c r="H75" s="180" t="str">
        <f t="shared" ref="H75" si="10">IF(AND(H73="",H74=""),"Auto-calculate",H73*H72+H72*H74)</f>
        <v>Auto-calculate</v>
      </c>
      <c r="I75" s="234"/>
      <c r="J75" s="166"/>
      <c r="K75" s="224"/>
      <c r="L75" s="93"/>
      <c r="M75" s="93"/>
      <c r="N75" s="96"/>
      <c r="O75" s="93"/>
      <c r="P75" s="93"/>
      <c r="Q75" s="93"/>
    </row>
    <row r="76" spans="1:17" s="97" customFormat="1" ht="21.95" customHeight="1">
      <c r="A76" s="289"/>
      <c r="B76" s="147" t="s">
        <v>160</v>
      </c>
      <c r="C76" s="295"/>
      <c r="D76" s="295"/>
      <c r="E76" s="295"/>
      <c r="F76" s="295"/>
      <c r="G76" s="295"/>
      <c r="H76" s="295"/>
      <c r="I76" s="182" t="str">
        <f>IF(AND(C73="",C74="",D73="",D74="",E73="",E74="",F73="",F74="",G73="",G74="",H73="",H74=""),"Auto-calculate",ROUND(SUM(C75:H75),2))</f>
        <v>Auto-calculate</v>
      </c>
      <c r="J76" s="166"/>
      <c r="K76" s="224"/>
      <c r="L76" s="93"/>
      <c r="M76" s="93"/>
      <c r="N76" s="96"/>
      <c r="O76" s="93"/>
      <c r="P76" s="93"/>
      <c r="Q76" s="93"/>
    </row>
    <row r="77" spans="1:17" s="97" customFormat="1" ht="21.95" customHeight="1">
      <c r="A77" s="284"/>
      <c r="B77" s="235" t="s">
        <v>169</v>
      </c>
      <c r="C77" s="209"/>
      <c r="D77" s="209"/>
      <c r="E77" s="209"/>
      <c r="F77" s="209"/>
      <c r="G77" s="209"/>
      <c r="H77" s="209"/>
      <c r="I77" s="236" t="str">
        <f>IF(I76="Auto-calculate","Auto-calculate",(I76*100)/I55)</f>
        <v>Auto-calculate</v>
      </c>
      <c r="J77" s="170"/>
      <c r="K77" s="224"/>
      <c r="L77" s="93"/>
      <c r="M77" s="93"/>
      <c r="N77" s="96"/>
      <c r="O77" s="93"/>
      <c r="P77" s="93"/>
      <c r="Q77" s="93"/>
    </row>
    <row r="78" spans="1:17" s="97" customFormat="1" ht="24.75" customHeight="1">
      <c r="A78" s="227" t="s">
        <v>80</v>
      </c>
      <c r="B78" s="228"/>
      <c r="C78" s="228"/>
      <c r="D78" s="228"/>
      <c r="E78" s="228"/>
      <c r="F78" s="228"/>
      <c r="G78" s="228"/>
      <c r="H78" s="229"/>
      <c r="I78" s="160" t="str">
        <f>IF(OR(I3="ปริญญาตรี",I3="ป.บัณฑิต",I3="ปริญญาโท"),"-",IF(I83="Auto-calculate","Auto-calculate",IF(I79=2.5,IF(I83&gt;=I79,5,(I83*5)/I79),IF(I79=3,IF(I83&gt;=I79,5,(I83*5)/I79),IF(I83&gt;=I79,5,(I83*5)/I79)))))</f>
        <v>Auto-calculate</v>
      </c>
      <c r="J78" s="316"/>
      <c r="K78" s="204"/>
      <c r="N78" s="96" t="s">
        <v>56</v>
      </c>
    </row>
    <row r="79" spans="1:17" s="97" customFormat="1" ht="20.100000000000001" customHeight="1">
      <c r="A79" s="290"/>
      <c r="B79" s="237" t="s">
        <v>161</v>
      </c>
      <c r="C79" s="238"/>
      <c r="D79" s="238"/>
      <c r="E79" s="238"/>
      <c r="F79" s="238"/>
      <c r="G79" s="539" t="s">
        <v>207</v>
      </c>
      <c r="H79" s="540"/>
      <c r="I79" s="545"/>
      <c r="J79" s="214"/>
      <c r="K79" s="211"/>
      <c r="M79" s="90"/>
      <c r="N79" s="96"/>
    </row>
    <row r="80" spans="1:17" s="97" customFormat="1" ht="20.100000000000001" customHeight="1">
      <c r="A80" s="291"/>
      <c r="B80" s="230" t="s">
        <v>162</v>
      </c>
      <c r="C80" s="240"/>
      <c r="D80" s="240"/>
      <c r="E80" s="240"/>
      <c r="F80" s="240"/>
      <c r="G80" s="541"/>
      <c r="H80" s="542"/>
      <c r="I80" s="546"/>
      <c r="J80" s="214"/>
      <c r="K80" s="224"/>
      <c r="L80" s="90"/>
      <c r="N80" s="96"/>
    </row>
    <row r="81" spans="1:16" s="97" customFormat="1" ht="20.100000000000001" customHeight="1">
      <c r="A81" s="291"/>
      <c r="B81" s="230" t="s">
        <v>163</v>
      </c>
      <c r="C81" s="240"/>
      <c r="D81" s="240"/>
      <c r="E81" s="240"/>
      <c r="F81" s="240"/>
      <c r="G81" s="543"/>
      <c r="H81" s="544"/>
      <c r="I81" s="547"/>
      <c r="J81" s="166"/>
      <c r="K81" s="241"/>
      <c r="N81" s="96"/>
    </row>
    <row r="82" spans="1:16" s="97" customFormat="1" ht="21.95" customHeight="1">
      <c r="A82" s="291"/>
      <c r="B82" s="242" t="s">
        <v>164</v>
      </c>
      <c r="C82" s="238"/>
      <c r="D82" s="238"/>
      <c r="E82" s="238"/>
      <c r="F82" s="238"/>
      <c r="G82" s="238"/>
      <c r="H82" s="239"/>
      <c r="I82" s="202"/>
      <c r="J82" s="166"/>
      <c r="K82" s="241"/>
      <c r="N82" s="96"/>
    </row>
    <row r="83" spans="1:16" s="97" customFormat="1" ht="21.95" customHeight="1">
      <c r="A83" s="291"/>
      <c r="B83" s="242" t="s">
        <v>165</v>
      </c>
      <c r="C83" s="238"/>
      <c r="D83" s="238"/>
      <c r="E83" s="238"/>
      <c r="F83" s="238"/>
      <c r="G83" s="238"/>
      <c r="H83" s="239"/>
      <c r="I83" s="277" t="str">
        <f>IFERROR(I82/I55,"Auto-calculate")</f>
        <v>Auto-calculate</v>
      </c>
      <c r="J83" s="166"/>
      <c r="K83" s="243"/>
      <c r="N83" s="96"/>
    </row>
    <row r="84" spans="1:16" s="78" customFormat="1" ht="24.95" customHeight="1">
      <c r="A84" s="143" t="s">
        <v>35</v>
      </c>
      <c r="B84" s="144"/>
      <c r="C84" s="144"/>
      <c r="D84" s="144"/>
      <c r="E84" s="144"/>
      <c r="F84" s="144"/>
      <c r="G84" s="144"/>
      <c r="H84" s="144"/>
      <c r="I84" s="145"/>
      <c r="J84" s="129"/>
      <c r="K84" s="312"/>
      <c r="L84" s="79"/>
      <c r="M84" s="79"/>
      <c r="N84" s="96"/>
      <c r="O84" s="79"/>
      <c r="P84" s="79"/>
    </row>
    <row r="85" spans="1:16" s="84" customFormat="1" ht="21.95" customHeight="1">
      <c r="A85" s="198" t="s">
        <v>7</v>
      </c>
      <c r="B85" s="199"/>
      <c r="C85" s="199"/>
      <c r="D85" s="199"/>
      <c r="E85" s="199"/>
      <c r="F85" s="199"/>
      <c r="G85" s="199"/>
      <c r="H85" s="199"/>
      <c r="I85" s="199"/>
      <c r="J85" s="122" t="str">
        <f>IFERROR(AVERAGE(J53:J54,J84),"Auto-calculate")</f>
        <v>Auto-calculate</v>
      </c>
      <c r="K85" s="192"/>
      <c r="L85" s="97"/>
      <c r="M85" s="97"/>
      <c r="N85" s="96"/>
      <c r="O85" s="97"/>
      <c r="P85" s="97"/>
    </row>
    <row r="86" spans="1:16" s="84" customFormat="1" ht="21" customHeight="1">
      <c r="A86" s="244" t="s">
        <v>8</v>
      </c>
      <c r="B86" s="245"/>
      <c r="C86" s="245"/>
      <c r="D86" s="245"/>
      <c r="E86" s="245"/>
      <c r="F86" s="245"/>
      <c r="G86" s="245"/>
      <c r="H86" s="245"/>
      <c r="I86" s="245"/>
      <c r="J86" s="246"/>
      <c r="K86" s="196"/>
      <c r="L86" s="97"/>
      <c r="M86" s="97"/>
      <c r="N86" s="96"/>
      <c r="O86" s="97"/>
      <c r="P86" s="97"/>
    </row>
    <row r="87" spans="1:16" s="84" customFormat="1" ht="24.95" customHeight="1">
      <c r="A87" s="143" t="s">
        <v>34</v>
      </c>
      <c r="B87" s="144"/>
      <c r="C87" s="144"/>
      <c r="D87" s="144"/>
      <c r="E87" s="144"/>
      <c r="F87" s="144"/>
      <c r="G87" s="144"/>
      <c r="H87" s="144"/>
      <c r="I87" s="145"/>
      <c r="J87" s="129"/>
      <c r="K87" s="312"/>
      <c r="L87" s="97"/>
      <c r="M87" s="97"/>
      <c r="N87" s="96"/>
      <c r="O87" s="97"/>
      <c r="P87" s="97"/>
    </row>
    <row r="88" spans="1:16" s="84" customFormat="1" ht="24.95" customHeight="1">
      <c r="A88" s="143" t="s">
        <v>33</v>
      </c>
      <c r="B88" s="144"/>
      <c r="C88" s="144"/>
      <c r="D88" s="144"/>
      <c r="E88" s="144"/>
      <c r="F88" s="144"/>
      <c r="G88" s="144"/>
      <c r="H88" s="144"/>
      <c r="I88" s="145"/>
      <c r="J88" s="129"/>
      <c r="K88" s="312"/>
      <c r="L88" s="97"/>
      <c r="M88" s="97"/>
      <c r="N88" s="96"/>
      <c r="O88" s="97"/>
      <c r="P88" s="97"/>
    </row>
    <row r="89" spans="1:16" s="84" customFormat="1" ht="24.95" customHeight="1">
      <c r="A89" s="143" t="s">
        <v>32</v>
      </c>
      <c r="B89" s="144"/>
      <c r="C89" s="144"/>
      <c r="D89" s="144"/>
      <c r="E89" s="144"/>
      <c r="F89" s="144"/>
      <c r="G89" s="144"/>
      <c r="H89" s="144"/>
      <c r="I89" s="145"/>
      <c r="J89" s="129"/>
      <c r="K89" s="312"/>
      <c r="L89" s="97"/>
      <c r="M89" s="97"/>
      <c r="N89" s="96"/>
      <c r="O89" s="97"/>
      <c r="P89" s="97"/>
    </row>
    <row r="90" spans="1:16" s="84" customFormat="1" ht="24.95" customHeight="1">
      <c r="A90" s="143" t="s">
        <v>31</v>
      </c>
      <c r="B90" s="144"/>
      <c r="C90" s="144"/>
      <c r="D90" s="144"/>
      <c r="E90" s="144"/>
      <c r="F90" s="144"/>
      <c r="G90" s="144"/>
      <c r="H90" s="144"/>
      <c r="I90" s="145"/>
      <c r="J90" s="133" t="str">
        <f>IF(I93="Auto-calculate","Auto-calculate",IF(I93=100,5,IF(I93&gt;=95,4.75,IF(I93&gt;=90,4.5,IF(I93&gt;=80.01,4,IF(I93&gt;=80,3.5,0))))))</f>
        <v>Auto-calculate</v>
      </c>
      <c r="K90" s="312"/>
      <c r="L90" s="97"/>
      <c r="M90" s="97"/>
      <c r="N90" s="96"/>
      <c r="O90" s="97"/>
      <c r="P90" s="97"/>
    </row>
    <row r="91" spans="1:16" s="84" customFormat="1" ht="21.95" customHeight="1">
      <c r="A91" s="284"/>
      <c r="B91" s="147" t="s">
        <v>166</v>
      </c>
      <c r="C91" s="295"/>
      <c r="D91" s="295"/>
      <c r="E91" s="295"/>
      <c r="F91" s="295"/>
      <c r="G91" s="295"/>
      <c r="H91" s="317"/>
      <c r="I91" s="150"/>
      <c r="J91" s="214"/>
      <c r="K91" s="215"/>
      <c r="L91" s="97"/>
      <c r="M91" s="97"/>
      <c r="N91" s="96"/>
      <c r="O91" s="97"/>
      <c r="P91" s="97"/>
    </row>
    <row r="92" spans="1:16" s="84" customFormat="1" ht="21.95" customHeight="1">
      <c r="A92" s="284"/>
      <c r="B92" s="147" t="s">
        <v>167</v>
      </c>
      <c r="C92" s="295"/>
      <c r="D92" s="295"/>
      <c r="E92" s="295"/>
      <c r="F92" s="295"/>
      <c r="G92" s="295"/>
      <c r="H92" s="317"/>
      <c r="I92" s="150"/>
      <c r="J92" s="247"/>
      <c r="K92" s="215"/>
      <c r="L92" s="97"/>
      <c r="M92" s="97"/>
      <c r="N92" s="96"/>
      <c r="O92" s="97"/>
      <c r="P92" s="97"/>
    </row>
    <row r="93" spans="1:16" s="84" customFormat="1" ht="21.95" customHeight="1">
      <c r="A93" s="284"/>
      <c r="B93" s="237" t="s">
        <v>171</v>
      </c>
      <c r="C93" s="173"/>
      <c r="D93" s="173"/>
      <c r="E93" s="173"/>
      <c r="F93" s="173"/>
      <c r="G93" s="173"/>
      <c r="H93" s="318"/>
      <c r="I93" s="248" t="str">
        <f>IFERROR((I92*100)/I91,"Auto-calculate")</f>
        <v>Auto-calculate</v>
      </c>
      <c r="J93" s="166"/>
      <c r="K93" s="215"/>
      <c r="L93" s="97"/>
      <c r="M93" s="97"/>
      <c r="N93" s="96"/>
      <c r="O93" s="97"/>
      <c r="P93" s="97"/>
    </row>
    <row r="94" spans="1:16" s="84" customFormat="1" ht="21.95" customHeight="1">
      <c r="A94" s="198" t="s">
        <v>9</v>
      </c>
      <c r="B94" s="199"/>
      <c r="C94" s="199"/>
      <c r="D94" s="199"/>
      <c r="E94" s="199"/>
      <c r="F94" s="199"/>
      <c r="G94" s="199"/>
      <c r="H94" s="199"/>
      <c r="I94" s="199"/>
      <c r="J94" s="122" t="str">
        <f>IFERROR(AVERAGE(J87:J90),"Auto-calculate")</f>
        <v>Auto-calculate</v>
      </c>
      <c r="K94" s="249"/>
      <c r="L94" s="97"/>
      <c r="M94" s="97"/>
      <c r="N94" s="96"/>
      <c r="O94" s="97"/>
      <c r="P94" s="97"/>
    </row>
    <row r="95" spans="1:16" s="84" customFormat="1" ht="21" customHeight="1">
      <c r="A95" s="250" t="s">
        <v>10</v>
      </c>
      <c r="B95" s="251"/>
      <c r="C95" s="251"/>
      <c r="D95" s="251"/>
      <c r="E95" s="251"/>
      <c r="F95" s="251"/>
      <c r="G95" s="251"/>
      <c r="H95" s="251"/>
      <c r="I95" s="251"/>
      <c r="J95" s="246"/>
      <c r="K95" s="196"/>
      <c r="L95" s="97"/>
      <c r="M95" s="97"/>
      <c r="N95" s="96"/>
      <c r="O95" s="97"/>
      <c r="P95" s="97"/>
    </row>
    <row r="96" spans="1:16" s="84" customFormat="1" ht="24.95" customHeight="1">
      <c r="A96" s="143" t="s">
        <v>11</v>
      </c>
      <c r="B96" s="144"/>
      <c r="C96" s="144"/>
      <c r="D96" s="144"/>
      <c r="E96" s="144"/>
      <c r="F96" s="144"/>
      <c r="G96" s="144"/>
      <c r="H96" s="144"/>
      <c r="I96" s="145"/>
      <c r="J96" s="129"/>
      <c r="K96" s="312"/>
      <c r="L96" s="97"/>
      <c r="M96" s="97"/>
      <c r="N96" s="96"/>
      <c r="O96" s="97"/>
      <c r="P96" s="97"/>
    </row>
    <row r="97" spans="1:16" s="84" customFormat="1" ht="21.95" customHeight="1">
      <c r="A97" s="252" t="s">
        <v>12</v>
      </c>
      <c r="B97" s="253"/>
      <c r="C97" s="253"/>
      <c r="D97" s="253"/>
      <c r="E97" s="253"/>
      <c r="F97" s="253"/>
      <c r="G97" s="253"/>
      <c r="H97" s="253"/>
      <c r="I97" s="253"/>
      <c r="J97" s="122" t="str">
        <f>IF(J96="-","-",IFERROR(AVERAGE(J96),"Auto-calculate"))</f>
        <v>Auto-calculate</v>
      </c>
      <c r="K97" s="254"/>
      <c r="L97" s="97"/>
      <c r="M97" s="97"/>
      <c r="N97" s="96"/>
      <c r="O97" s="97"/>
      <c r="P97" s="97"/>
    </row>
    <row r="98" spans="1:16" s="84" customFormat="1" ht="21.95" customHeight="1">
      <c r="A98" s="255" t="s">
        <v>13</v>
      </c>
      <c r="B98" s="256"/>
      <c r="C98" s="257"/>
      <c r="D98" s="257"/>
      <c r="E98" s="257"/>
      <c r="F98" s="257"/>
      <c r="G98" s="257"/>
      <c r="H98" s="257"/>
      <c r="I98" s="257"/>
      <c r="J98" s="122" t="str">
        <f>IFERROR(AVERAGE(J11,J16,J30,J38,J48:J50,J53,J54,J84,J87:J90,J96),"Auto-calculate")</f>
        <v>Auto-calculate</v>
      </c>
      <c r="K98" s="292" t="str">
        <f>IF(J9="ไม่ผ่านการประเมิน","คะแนนประเมิน= 0"," ")</f>
        <v xml:space="preserve"> </v>
      </c>
      <c r="L98" s="97"/>
      <c r="M98" s="97"/>
      <c r="N98" s="96"/>
      <c r="O98" s="97"/>
      <c r="P98" s="97"/>
    </row>
    <row r="99" spans="1:16" ht="9" customHeight="1">
      <c r="M99" s="323"/>
      <c r="N99" s="324"/>
    </row>
    <row r="100" spans="1:16" ht="5.25" customHeight="1">
      <c r="M100" s="323"/>
      <c r="N100" s="324"/>
    </row>
    <row r="101" spans="1:16" ht="26.1" customHeight="1">
      <c r="A101" s="311"/>
      <c r="B101" s="311"/>
      <c r="C101" s="311"/>
      <c r="D101" s="311"/>
      <c r="E101" s="311"/>
      <c r="F101" s="311"/>
      <c r="G101" s="311"/>
      <c r="H101" s="311"/>
      <c r="I101" s="311"/>
      <c r="J101" s="311"/>
      <c r="K101" s="311"/>
      <c r="N101" s="325"/>
    </row>
  </sheetData>
  <sheetProtection algorithmName="SHA-512" hashValue="Jp1Wg//YYVqVz9lUO5nZgNfqO7rz7hNhkq+eQc12m22zPkub6SI7SIPVgfvO85diacMIiQqz8ae24rtFy9cicA==" saltValue="7dfHLl7I9KRHgfhPdCJurQ==" spinCount="100000" sheet="1" objects="1" scenarios="1"/>
  <dataConsolidate/>
  <mergeCells count="17">
    <mergeCell ref="G79:H81"/>
    <mergeCell ref="I64:I66"/>
    <mergeCell ref="I69:I71"/>
    <mergeCell ref="I79:I81"/>
    <mergeCell ref="F64:H66"/>
    <mergeCell ref="I72:I74"/>
    <mergeCell ref="A1:H1"/>
    <mergeCell ref="I58:I60"/>
    <mergeCell ref="I3:J3"/>
    <mergeCell ref="A7:I7"/>
    <mergeCell ref="B19:H19"/>
    <mergeCell ref="B18:H18"/>
    <mergeCell ref="F58:H60"/>
    <mergeCell ref="I40:I42"/>
    <mergeCell ref="I32:I34"/>
    <mergeCell ref="B3:G3"/>
    <mergeCell ref="B5:I5"/>
  </mergeCells>
  <conditionalFormatting sqref="I15">
    <cfRule type="cellIs" dxfId="43" priority="54" operator="lessThan">
      <formula>20</formula>
    </cfRule>
  </conditionalFormatting>
  <conditionalFormatting sqref="J11">
    <cfRule type="cellIs" dxfId="42" priority="53" operator="equal">
      <formula>0</formula>
    </cfRule>
  </conditionalFormatting>
  <conditionalFormatting sqref="I28:I29">
    <cfRule type="expression" dxfId="41" priority="46">
      <formula>$I$28&lt;70</formula>
    </cfRule>
  </conditionalFormatting>
  <conditionalFormatting sqref="J16">
    <cfRule type="expression" dxfId="40" priority="43">
      <formula>$J$16=0</formula>
    </cfRule>
  </conditionalFormatting>
  <conditionalFormatting sqref="K16">
    <cfRule type="expression" dxfId="39" priority="39">
      <formula>$J$11=0</formula>
    </cfRule>
    <cfRule type="cellIs" dxfId="38" priority="40" operator="equal">
      <formula>$J$11=0</formula>
    </cfRule>
  </conditionalFormatting>
  <conditionalFormatting sqref="J15">
    <cfRule type="expression" dxfId="37" priority="12">
      <formula>$I$15&lt;20</formula>
    </cfRule>
  </conditionalFormatting>
  <conditionalFormatting sqref="B3">
    <cfRule type="notContainsBlanks" dxfId="36" priority="9">
      <formula>LEN(TRIM(B3))&gt;0</formula>
    </cfRule>
  </conditionalFormatting>
  <conditionalFormatting sqref="B5">
    <cfRule type="notContainsBlanks" dxfId="35" priority="8">
      <formula>LEN(TRIM(B5))&gt;0</formula>
    </cfRule>
  </conditionalFormatting>
  <conditionalFormatting sqref="I3">
    <cfRule type="notContainsBlanks" dxfId="34" priority="7">
      <formula>LEN(TRIM(I3))&gt;0</formula>
    </cfRule>
  </conditionalFormatting>
  <conditionalFormatting sqref="J9">
    <cfRule type="cellIs" dxfId="33" priority="5" operator="equal">
      <formula>"ไม่ผ่าน"</formula>
    </cfRule>
  </conditionalFormatting>
  <conditionalFormatting sqref="J9">
    <cfRule type="notContainsBlanks" dxfId="32" priority="6">
      <formula>LEN(TRIM(J9))&gt;0</formula>
    </cfRule>
  </conditionalFormatting>
  <conditionalFormatting sqref="J28">
    <cfRule type="expression" dxfId="31" priority="3">
      <formula>$I$28&lt;70</formula>
    </cfRule>
    <cfRule type="cellIs" dxfId="30" priority="4" operator="lessThan">
      <formula>70</formula>
    </cfRule>
  </conditionalFormatting>
  <dataValidations xWindow="608" yWindow="321" count="16">
    <dataValidation type="list" allowBlank="1" showInputMessage="1" showErrorMessage="1" sqref="P7" xr:uid="{00000000-0002-0000-0100-000000000000}">
      <formula1>คณะ</formula1>
    </dataValidation>
    <dataValidation type="list" allowBlank="1" showInputMessage="1" showErrorMessage="1" errorTitle="Error" error="เลือก ผ่าน/ไม่ผ่านการประเมิน" sqref="J9" xr:uid="{00000000-0002-0000-0100-000001000000}">
      <formula1>"ผ่าน,ไม่ผ่าน"</formula1>
    </dataValidation>
    <dataValidation type="decimal" errorStyle="warning" allowBlank="1" showInputMessage="1" showErrorMessage="1" error="ใส่คะแนน 0 ถึง 5 หรือ ขีด(-) กดปุ่ม Yes" sqref="J69:J77 J90:J93 I28:I29 J22:J27 J12:J15 J55 J30:J45 J64:J67 I61:J61 I67:I68 J79:J83" xr:uid="{00000000-0002-0000-0100-000002000000}">
      <formula1>0</formula1>
      <formula2>5</formula2>
    </dataValidation>
    <dataValidation type="list" allowBlank="1" showInputMessage="1" showErrorMessage="1" sqref="N10" xr:uid="{00000000-0002-0000-0100-000003000000}">
      <formula1>$N$8:$N$9</formula1>
    </dataValidation>
    <dataValidation type="list" showInputMessage="1" showErrorMessage="1" sqref="I58:I60" xr:uid="{00000000-0002-0000-0100-000004000000}">
      <formula1>"20,60,100"</formula1>
    </dataValidation>
    <dataValidation type="list" showInputMessage="1" showErrorMessage="1" sqref="I64:I66" xr:uid="{00000000-0002-0000-0100-000005000000}">
      <formula1>"60,80,100"</formula1>
    </dataValidation>
    <dataValidation type="list" showInputMessage="1" showErrorMessage="1" sqref="I69:I71" xr:uid="{00000000-0002-0000-0100-000006000000}">
      <formula1>"20,40,60"</formula1>
    </dataValidation>
    <dataValidation type="list" allowBlank="1" showInputMessage="1" showErrorMessage="1" error="บันทึกค่า 2.5 , 3.0 และ 0.25 เท่านั้น" sqref="I79:I81" xr:uid="{00000000-0002-0000-0100-000007000000}">
      <formula1>"2.5,3,0.25"</formula1>
    </dataValidation>
    <dataValidation type="list" allowBlank="1" showInputMessage="1" showErrorMessage="1" sqref="I3" xr:uid="{00000000-0002-0000-0100-000008000000}">
      <formula1>"-,ปริญญาตรี,ป.บัณฑิต,ปริญญาโท,ปริญญาเอก"</formula1>
    </dataValidation>
    <dataValidation type="list" errorStyle="warning" allowBlank="1" showInputMessage="1" showErrorMessage="1" error="ใส่คะแนน 0 ถึง 5 หรือ ขีด(-) กดปุ่ม Yes" sqref="J48:J50 J53 J84 J87:J89 J96" xr:uid="{00000000-0002-0000-0100-00000A000000}">
      <formula1>"-,0,1,2,3,4,5"</formula1>
    </dataValidation>
    <dataValidation type="whole" allowBlank="1" showInputMessage="1" showErrorMessage="1" sqref="C33:H34" xr:uid="{00000000-0002-0000-0100-00000B000000}">
      <formula1>0</formula1>
      <formula2>99</formula2>
    </dataValidation>
    <dataValidation type="decimal" allowBlank="1" showInputMessage="1" showErrorMessage="1" sqref="C41:H42 C73:H74" xr:uid="{00000000-0002-0000-0100-00000C000000}">
      <formula1>0</formula1>
      <formula2>99</formula2>
    </dataValidation>
    <dataValidation type="whole" allowBlank="1" showInputMessage="1" showErrorMessage="1" errorTitle="กรณีไม่มีข้อมูลให้ใส่ &quot;0&quot;" error="กรณีไม่มีข้อมูลให้ใส่ &quot;0&quot;" sqref="I18:I27" xr:uid="{3ABE02FC-99F6-4190-8663-B772D8904D6D}">
      <formula1>0</formula1>
      <formula2>1000</formula2>
    </dataValidation>
    <dataValidation type="list" allowBlank="1" showInputMessage="1" showErrorMessage="1" sqref="I91" xr:uid="{78E22FA4-67B3-43C2-8C2A-E3651CE1332A}">
      <formula1>"1,2,3,4,5,6,7,8,9,10,11,12"</formula1>
    </dataValidation>
    <dataValidation type="list" errorStyle="information" allowBlank="1" showInputMessage="1" showErrorMessage="1" errorTitle="กรุตรวจสอบชื่อหลักสูตรให้ถูกต้อง" error="*** กรุตรวจสอบชื่อหลักสูตรให้ถูกต้อง ***" sqref="B5 J5" xr:uid="{ABA09CA4-2158-4565-AC70-1974C87E146F}">
      <formula1>INDIRECT($B$3)</formula1>
    </dataValidation>
    <dataValidation type="list" allowBlank="1" showInputMessage="1" showErrorMessage="1" sqref="B3" xr:uid="{86C3D9DB-B1F9-41E6-BFBB-6CE468530A8A}">
      <formula1>_10_คณะ</formula1>
    </dataValidation>
  </dataValidations>
  <pageMargins left="0.51181102362204722" right="0.35433070866141736" top="0.51181102362204722" bottom="0.59055118110236227" header="0.23622047244094491" footer="0.15748031496062992"/>
  <pageSetup paperSize="9" scale="68" fitToHeight="0" orientation="portrait" r:id="rId1"/>
  <headerFooter>
    <oddFooter>&amp;L&amp;G  &amp;10 มหาวิทยาลัยเทคโนโลยีราชมงคลพระนคร</oddFooter>
  </headerFooter>
  <drawing r:id="rId2"/>
  <legacyDrawing r:id="rId3"/>
  <legacyDrawingHF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8" stopIfTrue="1" operator="containsText" id="{34E7B984-63CB-4F79-8A21-690D1B68C6EA}">
            <xm:f>NOT(ISERROR(SEARCH("bank",J12)))</xm:f>
            <xm:f>"bank"</xm:f>
            <x14:dxf>
              <font>
                <color rgb="FF9C0006"/>
              </font>
              <fill>
                <patternFill patternType="none">
                  <bgColor auto="1"/>
                </patternFill>
              </fill>
            </x14:dxf>
          </x14:cfRule>
          <xm:sqref>J12:J15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tabColor rgb="FFFFC000"/>
    <pageSetUpPr fitToPage="1"/>
  </sheetPr>
  <dimension ref="A1:AE42"/>
  <sheetViews>
    <sheetView showGridLines="0" zoomScaleNormal="100" zoomScaleSheetLayoutView="130" workbookViewId="0">
      <pane ySplit="7" topLeftCell="A8" activePane="bottomLeft" state="frozen"/>
      <selection pane="bottomLeft" sqref="A1:J1"/>
    </sheetView>
  </sheetViews>
  <sheetFormatPr defaultColWidth="9" defaultRowHeight="21"/>
  <cols>
    <col min="1" max="1" width="10" style="320" customWidth="1"/>
    <col min="2" max="3" width="8.125" style="320" customWidth="1"/>
    <col min="4" max="4" width="8" style="320" customWidth="1"/>
    <col min="5" max="6" width="8.125" style="320" customWidth="1"/>
    <col min="7" max="7" width="7.625" style="320" customWidth="1"/>
    <col min="8" max="8" width="5.25" style="320" customWidth="1"/>
    <col min="9" max="10" width="15.625" style="322" customWidth="1"/>
    <col min="11" max="11" width="15.875" style="298" hidden="1" customWidth="1"/>
    <col min="12" max="12" width="2.25" style="297" customWidth="1"/>
    <col min="13" max="13" width="16.75" style="297" customWidth="1"/>
    <col min="14" max="14" width="28.625" style="297" hidden="1" customWidth="1"/>
    <col min="15" max="16" width="12.875" style="297" hidden="1" customWidth="1"/>
    <col min="17" max="24" width="12.875" style="298" hidden="1" customWidth="1"/>
    <col min="25" max="29" width="0" style="298" hidden="1" customWidth="1"/>
    <col min="30" max="16384" width="9" style="298"/>
  </cols>
  <sheetData>
    <row r="1" spans="1:31" ht="30" customHeight="1">
      <c r="A1" s="548" t="str">
        <f>IFERROR(CONCATENATE("บันทึกคะแนนผลการประเมินคุณภาพการศึกษาภายใน ระดับหลักสูตร ปีการศึกษา ",'1.1 บันทึกข้อมูล'!I1-2," และ ",'1.1 บันทึกข้อมูล'!I1-1),"")</f>
        <v/>
      </c>
      <c r="B1" s="549"/>
      <c r="C1" s="549"/>
      <c r="D1" s="549"/>
      <c r="E1" s="549"/>
      <c r="F1" s="549"/>
      <c r="G1" s="549"/>
      <c r="H1" s="549"/>
      <c r="I1" s="549"/>
      <c r="J1" s="550"/>
      <c r="K1" s="326"/>
    </row>
    <row r="2" spans="1:31" s="311" customFormat="1" ht="3" customHeight="1">
      <c r="A2" s="327"/>
      <c r="B2" s="328"/>
      <c r="C2" s="328"/>
      <c r="D2" s="328"/>
      <c r="E2" s="328"/>
      <c r="F2" s="328"/>
      <c r="G2" s="328"/>
      <c r="H2" s="328"/>
      <c r="I2" s="328"/>
      <c r="J2" s="329"/>
      <c r="K2" s="329"/>
    </row>
    <row r="3" spans="1:31" ht="21" customHeight="1">
      <c r="A3" s="490" t="s">
        <v>52</v>
      </c>
      <c r="B3" s="507" t="str">
        <f>IF('1.1 บันทึกข้อมูล'!B5="","",'1.1 บันทึกข้อมูล'!B5)</f>
        <v/>
      </c>
      <c r="C3" s="507"/>
      <c r="D3" s="507"/>
      <c r="E3" s="507"/>
      <c r="F3" s="507"/>
      <c r="G3" s="507"/>
      <c r="H3" s="507"/>
      <c r="I3" s="507"/>
      <c r="J3" s="503"/>
      <c r="K3" s="330"/>
      <c r="L3" s="304"/>
      <c r="M3" s="116" t="s">
        <v>188</v>
      </c>
      <c r="N3" s="258"/>
      <c r="O3" s="258"/>
      <c r="P3" s="258"/>
      <c r="Q3" s="258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9"/>
    </row>
    <row r="4" spans="1:31" ht="3" customHeight="1">
      <c r="A4" s="504"/>
      <c r="B4" s="505"/>
      <c r="C4" s="505"/>
      <c r="D4" s="505"/>
      <c r="E4" s="505"/>
      <c r="F4" s="505"/>
      <c r="G4" s="505"/>
      <c r="H4" s="505"/>
      <c r="I4" s="505"/>
      <c r="J4" s="506"/>
      <c r="K4" s="329"/>
      <c r="L4" s="304"/>
      <c r="M4" s="305"/>
      <c r="N4" s="306"/>
      <c r="O4" s="305"/>
      <c r="P4" s="305"/>
      <c r="Q4" s="306"/>
      <c r="R4" s="306"/>
    </row>
    <row r="5" spans="1:31" ht="21" customHeight="1">
      <c r="A5" s="490" t="s">
        <v>53</v>
      </c>
      <c r="B5" s="563" t="str">
        <f>IF('1.1 บันทึกข้อมูล'!I3="","",'1.1 บันทึกข้อมูล'!I3)</f>
        <v/>
      </c>
      <c r="C5" s="563"/>
      <c r="D5" s="563"/>
      <c r="E5" s="563"/>
      <c r="F5" s="508" t="s">
        <v>58</v>
      </c>
      <c r="G5" s="563" t="str">
        <f>IF('1.1 บันทึกข้อมูล'!B3="","",'1.1 บันทึกข้อมูล'!B3)</f>
        <v/>
      </c>
      <c r="H5" s="563"/>
      <c r="I5" s="563"/>
      <c r="J5" s="564"/>
      <c r="K5" s="331"/>
      <c r="L5" s="305"/>
      <c r="M5" s="117" t="s">
        <v>187</v>
      </c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2"/>
    </row>
    <row r="6" spans="1:31" s="311" customFormat="1" ht="3" customHeight="1">
      <c r="L6" s="332"/>
      <c r="M6" s="332"/>
      <c r="N6" s="332"/>
      <c r="O6" s="332"/>
      <c r="P6" s="332"/>
      <c r="Q6" s="332"/>
      <c r="R6" s="332"/>
    </row>
    <row r="7" spans="1:31" s="311" customFormat="1" ht="21.95" customHeight="1">
      <c r="A7" s="554" t="s">
        <v>69</v>
      </c>
      <c r="B7" s="555"/>
      <c r="C7" s="555"/>
      <c r="D7" s="555"/>
      <c r="E7" s="555"/>
      <c r="F7" s="555"/>
      <c r="G7" s="555"/>
      <c r="H7" s="556"/>
      <c r="I7" s="123" t="str">
        <f>IFERROR(CONCATENATE("ปีการศึกษา ",'1.1 บันทึกข้อมูล'!I1-2),"")</f>
        <v/>
      </c>
      <c r="J7" s="123" t="str">
        <f>IFERROR(CONCATENATE("ปีการศึกษา ",'1.1 บันทึกข้อมูล'!I1-1),"")</f>
        <v/>
      </c>
      <c r="K7" s="124" t="s">
        <v>2</v>
      </c>
      <c r="L7" s="332"/>
    </row>
    <row r="8" spans="1:31" s="84" customFormat="1" ht="21" customHeight="1">
      <c r="A8" s="557" t="s">
        <v>0</v>
      </c>
      <c r="B8" s="558"/>
      <c r="C8" s="558"/>
      <c r="D8" s="558"/>
      <c r="E8" s="558"/>
      <c r="F8" s="558"/>
      <c r="G8" s="558"/>
      <c r="H8" s="558"/>
      <c r="I8" s="558"/>
      <c r="J8" s="558"/>
      <c r="K8" s="559"/>
      <c r="L8" s="332"/>
      <c r="M8" s="311"/>
      <c r="N8" s="311"/>
      <c r="O8" s="311"/>
      <c r="P8" s="311"/>
      <c r="Q8" s="311"/>
      <c r="R8" s="311"/>
      <c r="S8" s="311"/>
      <c r="T8" s="311"/>
      <c r="U8" s="311"/>
      <c r="V8" s="311"/>
      <c r="W8" s="311"/>
      <c r="X8" s="311"/>
      <c r="Y8" s="311"/>
      <c r="Z8" s="311"/>
      <c r="AA8" s="311"/>
      <c r="AB8" s="311"/>
      <c r="AC8" s="311"/>
      <c r="AD8" s="311"/>
      <c r="AE8" s="311"/>
    </row>
    <row r="9" spans="1:31" s="84" customFormat="1" ht="21.95" customHeight="1">
      <c r="A9" s="560" t="s">
        <v>81</v>
      </c>
      <c r="B9" s="561"/>
      <c r="C9" s="561"/>
      <c r="D9" s="561"/>
      <c r="E9" s="561"/>
      <c r="F9" s="561"/>
      <c r="G9" s="561"/>
      <c r="H9" s="562"/>
      <c r="I9" s="125" t="s">
        <v>291</v>
      </c>
      <c r="J9" s="125" t="s">
        <v>291</v>
      </c>
      <c r="K9" s="126" t="str">
        <f>IF(I9="ไม่ผ่านการประเมิน","***ใส่เหตุผลที่ไม่ผ่าน","")</f>
        <v/>
      </c>
      <c r="L9" s="80"/>
      <c r="M9" s="80"/>
      <c r="N9" s="333" t="s">
        <v>43</v>
      </c>
      <c r="O9" s="81"/>
      <c r="P9" s="81"/>
      <c r="Q9" s="81"/>
      <c r="R9" s="81"/>
      <c r="S9" s="82"/>
      <c r="T9" s="82"/>
      <c r="U9" s="82"/>
      <c r="V9" s="82"/>
      <c r="W9" s="82"/>
      <c r="X9" s="82"/>
      <c r="Y9" s="82"/>
      <c r="Z9" s="82"/>
      <c r="AA9" s="82"/>
    </row>
    <row r="10" spans="1:31" s="84" customFormat="1" ht="21" customHeight="1">
      <c r="A10" s="557" t="s">
        <v>3</v>
      </c>
      <c r="B10" s="558"/>
      <c r="C10" s="558"/>
      <c r="D10" s="558"/>
      <c r="E10" s="558"/>
      <c r="F10" s="558"/>
      <c r="G10" s="558"/>
      <c r="H10" s="558"/>
      <c r="I10" s="558"/>
      <c r="J10" s="558"/>
      <c r="K10" s="559"/>
      <c r="L10" s="80"/>
      <c r="M10" s="80"/>
      <c r="N10" s="83"/>
      <c r="O10" s="81"/>
      <c r="P10" s="81"/>
      <c r="Q10" s="81"/>
      <c r="R10" s="81"/>
      <c r="S10" s="82"/>
      <c r="T10" s="82"/>
      <c r="U10" s="82"/>
      <c r="V10" s="82"/>
      <c r="W10" s="82"/>
      <c r="X10" s="82"/>
      <c r="Y10" s="82"/>
      <c r="Z10" s="82"/>
      <c r="AA10" s="82"/>
    </row>
    <row r="11" spans="1:31" s="84" customFormat="1" ht="21.95" customHeight="1">
      <c r="A11" s="560" t="s">
        <v>41</v>
      </c>
      <c r="B11" s="561"/>
      <c r="C11" s="561"/>
      <c r="D11" s="561"/>
      <c r="E11" s="561"/>
      <c r="F11" s="561"/>
      <c r="G11" s="561"/>
      <c r="H11" s="562"/>
      <c r="I11" s="127"/>
      <c r="J11" s="127"/>
      <c r="K11" s="128"/>
      <c r="L11" s="80"/>
      <c r="M11" s="80"/>
      <c r="N11" s="334"/>
      <c r="O11" s="81"/>
      <c r="P11" s="81"/>
      <c r="Q11" s="81"/>
      <c r="R11" s="81"/>
      <c r="S11" s="82"/>
      <c r="T11" s="82"/>
      <c r="U11" s="82"/>
      <c r="V11" s="82"/>
      <c r="W11" s="82"/>
      <c r="X11" s="82"/>
      <c r="Y11" s="82"/>
      <c r="Z11" s="82"/>
      <c r="AA11" s="82"/>
    </row>
    <row r="12" spans="1:31" s="84" customFormat="1" ht="24.95" customHeight="1">
      <c r="A12" s="560" t="s">
        <v>102</v>
      </c>
      <c r="B12" s="561"/>
      <c r="C12" s="561"/>
      <c r="D12" s="561"/>
      <c r="E12" s="561"/>
      <c r="F12" s="561"/>
      <c r="G12" s="561"/>
      <c r="H12" s="562"/>
      <c r="I12" s="129"/>
      <c r="J12" s="129"/>
      <c r="K12" s="130" t="str">
        <f>IF(OR(B5="ปริญญาโท",B5="ปริญญาเอก",B5=""),"หลักสูตรป.โท/เอกให้ใส่ ขีด (-)","")</f>
        <v>หลักสูตรป.โท/เอกให้ใส่ ขีด (-)</v>
      </c>
      <c r="L12" s="80"/>
      <c r="M12" s="85"/>
      <c r="N12" s="86"/>
      <c r="O12" s="335"/>
      <c r="P12" s="336"/>
      <c r="Q12" s="335"/>
      <c r="R12" s="336"/>
      <c r="S12" s="335"/>
      <c r="T12" s="87"/>
      <c r="U12" s="88"/>
      <c r="V12" s="88"/>
      <c r="W12" s="82"/>
      <c r="X12" s="82"/>
      <c r="Y12" s="82"/>
      <c r="Z12" s="82"/>
      <c r="AA12" s="82"/>
    </row>
    <row r="13" spans="1:31" s="84" customFormat="1" ht="24.95" customHeight="1">
      <c r="A13" s="560" t="s">
        <v>183</v>
      </c>
      <c r="B13" s="561"/>
      <c r="C13" s="561"/>
      <c r="D13" s="561"/>
      <c r="E13" s="561"/>
      <c r="F13" s="561"/>
      <c r="G13" s="561"/>
      <c r="H13" s="562"/>
      <c r="I13" s="129"/>
      <c r="J13" s="129"/>
      <c r="K13" s="130" t="str">
        <f>IF(OR(B5="ปริญญาตรี",B5="ป. บัณฑิต",B5=""),"หลักสูตรป.ตรี/ป.บันฑิตให้ใส่ ขีด (-)","")</f>
        <v>หลักสูตรป.ตรี/ป.บันฑิตให้ใส่ ขีด (-)</v>
      </c>
      <c r="L13" s="85"/>
      <c r="M13" s="85"/>
      <c r="N13" s="86"/>
      <c r="O13" s="337"/>
      <c r="P13" s="338"/>
      <c r="Q13" s="81"/>
      <c r="R13" s="81"/>
      <c r="S13" s="82"/>
      <c r="T13" s="82"/>
      <c r="U13" s="82"/>
      <c r="V13" s="82"/>
      <c r="W13" s="82"/>
      <c r="X13" s="82"/>
      <c r="Y13" s="82"/>
      <c r="Z13" s="82"/>
      <c r="AA13" s="82"/>
    </row>
    <row r="14" spans="1:31" s="84" customFormat="1" ht="24.95" customHeight="1">
      <c r="A14" s="560" t="s">
        <v>184</v>
      </c>
      <c r="B14" s="561"/>
      <c r="C14" s="561"/>
      <c r="D14" s="561"/>
      <c r="E14" s="561"/>
      <c r="F14" s="561"/>
      <c r="G14" s="561"/>
      <c r="H14" s="562"/>
      <c r="I14" s="129"/>
      <c r="J14" s="129"/>
      <c r="K14" s="130" t="str">
        <f>IF(OR(B6="ปริญญาตรี",B6="ป. บัณฑิต",B6=""),"หลักสูตรป.ตรี/ป.บันฑิตให้ใส่ ขีด (-)","")</f>
        <v>หลักสูตรป.ตรี/ป.บันฑิตให้ใส่ ขีด (-)</v>
      </c>
      <c r="L14" s="85"/>
      <c r="M14" s="85"/>
      <c r="N14" s="86"/>
      <c r="O14" s="337"/>
      <c r="P14" s="338"/>
      <c r="Q14" s="81"/>
      <c r="R14" s="81"/>
      <c r="S14" s="82"/>
      <c r="T14" s="82"/>
      <c r="U14" s="82"/>
      <c r="V14" s="82"/>
      <c r="W14" s="82"/>
      <c r="X14" s="82"/>
      <c r="Y14" s="82"/>
      <c r="Z14" s="82"/>
      <c r="AA14" s="82"/>
    </row>
    <row r="15" spans="1:31" s="84" customFormat="1" ht="21.95" customHeight="1">
      <c r="A15" s="551" t="s">
        <v>5</v>
      </c>
      <c r="B15" s="552"/>
      <c r="C15" s="552"/>
      <c r="D15" s="552"/>
      <c r="E15" s="552"/>
      <c r="F15" s="552"/>
      <c r="G15" s="552"/>
      <c r="H15" s="553"/>
      <c r="I15" s="122" t="str">
        <f>IF(AND(I11="-",I12="-",I13="-"),"-",IFERROR(AVERAGE(I11:I14),"Auto-calculate"))</f>
        <v>Auto-calculate</v>
      </c>
      <c r="J15" s="122" t="str">
        <f>IF(AND(J11="-",J12="-",J13="-"),"-",IFERROR(AVERAGE(J11:J14),"Auto-calculate"))</f>
        <v>Auto-calculate</v>
      </c>
      <c r="K15" s="131"/>
      <c r="L15" s="89"/>
      <c r="M15" s="85"/>
      <c r="N15" s="86"/>
      <c r="O15" s="337"/>
      <c r="P15" s="338"/>
      <c r="Q15" s="337"/>
      <c r="R15" s="338"/>
      <c r="S15" s="337"/>
      <c r="T15" s="338"/>
      <c r="U15" s="338"/>
      <c r="V15" s="338"/>
      <c r="W15" s="337"/>
      <c r="X15" s="82"/>
      <c r="Y15" s="82"/>
      <c r="Z15" s="82"/>
      <c r="AA15" s="82"/>
    </row>
    <row r="16" spans="1:31" s="84" customFormat="1" ht="21" customHeight="1">
      <c r="A16" s="557" t="s">
        <v>47</v>
      </c>
      <c r="B16" s="558"/>
      <c r="C16" s="558"/>
      <c r="D16" s="558"/>
      <c r="E16" s="558"/>
      <c r="F16" s="558"/>
      <c r="G16" s="558"/>
      <c r="H16" s="558"/>
      <c r="I16" s="558"/>
      <c r="J16" s="558"/>
      <c r="K16" s="559"/>
      <c r="L16" s="85"/>
      <c r="M16" s="85"/>
      <c r="N16" s="86" t="s">
        <v>62</v>
      </c>
      <c r="O16" s="81"/>
      <c r="P16" s="81"/>
      <c r="Q16" s="81"/>
      <c r="R16" s="81"/>
      <c r="S16" s="82"/>
      <c r="T16" s="82"/>
      <c r="U16" s="82"/>
      <c r="V16" s="82"/>
      <c r="W16" s="82"/>
      <c r="X16" s="82"/>
      <c r="Y16" s="82"/>
      <c r="Z16" s="82"/>
      <c r="AA16" s="82"/>
    </row>
    <row r="17" spans="1:27" s="84" customFormat="1" ht="21.95" customHeight="1">
      <c r="A17" s="560" t="s">
        <v>40</v>
      </c>
      <c r="B17" s="561"/>
      <c r="C17" s="561"/>
      <c r="D17" s="561"/>
      <c r="E17" s="561"/>
      <c r="F17" s="561"/>
      <c r="G17" s="561"/>
      <c r="H17" s="562"/>
      <c r="I17" s="129"/>
      <c r="J17" s="129"/>
      <c r="K17" s="132"/>
      <c r="L17" s="85"/>
      <c r="M17" s="85"/>
      <c r="N17" s="86" t="s">
        <v>63</v>
      </c>
      <c r="O17" s="81"/>
      <c r="P17" s="81"/>
      <c r="Q17" s="81"/>
      <c r="R17" s="81"/>
      <c r="S17" s="82"/>
      <c r="T17" s="82"/>
      <c r="U17" s="82"/>
      <c r="V17" s="82"/>
      <c r="W17" s="82"/>
      <c r="X17" s="82"/>
      <c r="Y17" s="82"/>
      <c r="Z17" s="82"/>
      <c r="AA17" s="82"/>
    </row>
    <row r="18" spans="1:27" s="84" customFormat="1" ht="21.95" customHeight="1">
      <c r="A18" s="560" t="s">
        <v>39</v>
      </c>
      <c r="B18" s="561"/>
      <c r="C18" s="561"/>
      <c r="D18" s="561"/>
      <c r="E18" s="561"/>
      <c r="F18" s="561"/>
      <c r="G18" s="561"/>
      <c r="H18" s="562"/>
      <c r="I18" s="129"/>
      <c r="J18" s="129"/>
      <c r="K18" s="132"/>
      <c r="L18" s="85"/>
      <c r="M18" s="85"/>
      <c r="N18" s="86" t="s">
        <v>64</v>
      </c>
      <c r="O18" s="81"/>
      <c r="P18" s="81"/>
      <c r="Q18" s="81"/>
      <c r="R18" s="81"/>
      <c r="S18" s="82"/>
      <c r="T18" s="82"/>
      <c r="U18" s="82"/>
      <c r="V18" s="82"/>
      <c r="W18" s="82"/>
      <c r="X18" s="82"/>
      <c r="Y18" s="82"/>
      <c r="Z18" s="82"/>
      <c r="AA18" s="82"/>
    </row>
    <row r="19" spans="1:27" s="84" customFormat="1" ht="21.95" customHeight="1">
      <c r="A19" s="560" t="s">
        <v>38</v>
      </c>
      <c r="B19" s="561"/>
      <c r="C19" s="561"/>
      <c r="D19" s="561"/>
      <c r="E19" s="561"/>
      <c r="F19" s="561"/>
      <c r="G19" s="561"/>
      <c r="H19" s="562"/>
      <c r="I19" s="129"/>
      <c r="J19" s="129"/>
      <c r="K19" s="132"/>
      <c r="L19" s="90"/>
      <c r="M19" s="90"/>
      <c r="N19" s="86" t="s">
        <v>65</v>
      </c>
      <c r="O19" s="81"/>
      <c r="P19" s="91"/>
      <c r="Q19" s="91"/>
      <c r="R19" s="91"/>
      <c r="S19" s="82"/>
      <c r="T19" s="82"/>
      <c r="U19" s="82"/>
      <c r="V19" s="82"/>
      <c r="W19" s="82"/>
      <c r="X19" s="82"/>
      <c r="Y19" s="82"/>
      <c r="Z19" s="82"/>
      <c r="AA19" s="82"/>
    </row>
    <row r="20" spans="1:27" s="84" customFormat="1" ht="21.95" customHeight="1">
      <c r="A20" s="551" t="s">
        <v>6</v>
      </c>
      <c r="B20" s="552"/>
      <c r="C20" s="552"/>
      <c r="D20" s="552"/>
      <c r="E20" s="552"/>
      <c r="F20" s="552"/>
      <c r="G20" s="552"/>
      <c r="H20" s="553"/>
      <c r="I20" s="122" t="str">
        <f>IFERROR(AVERAGE(I17:I19),"Auto-calculate")</f>
        <v>Auto-calculate</v>
      </c>
      <c r="J20" s="122" t="str">
        <f>IFERROR(AVERAGE(J17:J19),"Auto-calculate")</f>
        <v>Auto-calculate</v>
      </c>
      <c r="K20" s="131"/>
      <c r="L20" s="90"/>
      <c r="M20" s="90"/>
      <c r="N20" s="86" t="s">
        <v>66</v>
      </c>
      <c r="O20" s="81"/>
      <c r="P20" s="91"/>
      <c r="Q20" s="91"/>
      <c r="R20" s="91"/>
      <c r="S20" s="82"/>
      <c r="T20" s="82"/>
      <c r="U20" s="82"/>
      <c r="V20" s="82"/>
      <c r="W20" s="82"/>
      <c r="X20" s="82"/>
      <c r="Y20" s="82"/>
      <c r="Z20" s="82"/>
      <c r="AA20" s="82"/>
    </row>
    <row r="21" spans="1:27" s="84" customFormat="1" ht="21" customHeight="1">
      <c r="A21" s="557" t="s">
        <v>103</v>
      </c>
      <c r="B21" s="558"/>
      <c r="C21" s="558"/>
      <c r="D21" s="558"/>
      <c r="E21" s="558"/>
      <c r="F21" s="558"/>
      <c r="G21" s="558"/>
      <c r="H21" s="558"/>
      <c r="I21" s="558"/>
      <c r="J21" s="558"/>
      <c r="K21" s="559"/>
      <c r="L21" s="90"/>
      <c r="M21" s="90"/>
      <c r="N21" s="86" t="s">
        <v>67</v>
      </c>
      <c r="O21" s="81"/>
      <c r="P21" s="91"/>
      <c r="Q21" s="91"/>
      <c r="R21" s="91"/>
      <c r="S21" s="82"/>
      <c r="T21" s="82"/>
      <c r="U21" s="82"/>
      <c r="V21" s="82"/>
      <c r="W21" s="82"/>
      <c r="X21" s="82"/>
      <c r="Y21" s="82"/>
      <c r="Z21" s="82"/>
      <c r="AA21" s="82"/>
    </row>
    <row r="22" spans="1:27" s="84" customFormat="1" ht="21.95" customHeight="1">
      <c r="A22" s="560" t="s">
        <v>37</v>
      </c>
      <c r="B22" s="561"/>
      <c r="C22" s="561"/>
      <c r="D22" s="561"/>
      <c r="E22" s="561"/>
      <c r="F22" s="561"/>
      <c r="G22" s="561"/>
      <c r="H22" s="562"/>
      <c r="I22" s="129"/>
      <c r="J22" s="129"/>
      <c r="K22" s="132"/>
      <c r="L22" s="90"/>
      <c r="M22" s="90"/>
      <c r="N22" s="92"/>
      <c r="O22" s="80"/>
      <c r="P22" s="93"/>
      <c r="Q22" s="94"/>
      <c r="R22" s="94"/>
    </row>
    <row r="23" spans="1:27" s="84" customFormat="1" ht="21.95" customHeight="1">
      <c r="A23" s="560" t="s">
        <v>36</v>
      </c>
      <c r="B23" s="561"/>
      <c r="C23" s="561"/>
      <c r="D23" s="561"/>
      <c r="E23" s="561"/>
      <c r="F23" s="561"/>
      <c r="G23" s="561"/>
      <c r="H23" s="562"/>
      <c r="I23" s="133" t="str">
        <f>IFERROR(AVERAGE(I24:I27),"Auto-calculate")</f>
        <v>Auto-calculate</v>
      </c>
      <c r="J23" s="133" t="str">
        <f>IFERROR(AVERAGE(J24:J27),"Auto-calculate")</f>
        <v>Auto-calculate</v>
      </c>
      <c r="K23" s="132"/>
      <c r="L23" s="93"/>
      <c r="M23" s="93"/>
      <c r="N23" s="95"/>
      <c r="O23" s="80"/>
      <c r="P23" s="93"/>
      <c r="Q23" s="94"/>
      <c r="R23" s="94"/>
    </row>
    <row r="24" spans="1:27" s="84" customFormat="1" ht="21.95" customHeight="1">
      <c r="A24" s="565" t="s">
        <v>77</v>
      </c>
      <c r="B24" s="566"/>
      <c r="C24" s="566"/>
      <c r="D24" s="566"/>
      <c r="E24" s="566"/>
      <c r="F24" s="566"/>
      <c r="G24" s="566"/>
      <c r="H24" s="567"/>
      <c r="I24" s="129"/>
      <c r="J24" s="129"/>
      <c r="K24" s="134"/>
      <c r="L24" s="93"/>
      <c r="M24" s="93"/>
      <c r="N24" s="96" t="s">
        <v>54</v>
      </c>
      <c r="O24" s="93"/>
      <c r="P24" s="93"/>
      <c r="Q24" s="94"/>
    </row>
    <row r="25" spans="1:27" s="84" customFormat="1" ht="21.95" customHeight="1">
      <c r="A25" s="565" t="s">
        <v>78</v>
      </c>
      <c r="B25" s="566"/>
      <c r="C25" s="566"/>
      <c r="D25" s="566"/>
      <c r="E25" s="566"/>
      <c r="F25" s="566"/>
      <c r="G25" s="566"/>
      <c r="H25" s="567"/>
      <c r="I25" s="129"/>
      <c r="J25" s="129"/>
      <c r="K25" s="134"/>
      <c r="L25" s="93"/>
      <c r="M25" s="93"/>
      <c r="N25" s="96" t="s">
        <v>57</v>
      </c>
      <c r="O25" s="93"/>
      <c r="P25" s="93"/>
      <c r="Q25" s="94"/>
    </row>
    <row r="26" spans="1:27" s="84" customFormat="1" ht="21.95" customHeight="1">
      <c r="A26" s="565" t="s">
        <v>79</v>
      </c>
      <c r="B26" s="566"/>
      <c r="C26" s="566"/>
      <c r="D26" s="566"/>
      <c r="E26" s="566"/>
      <c r="F26" s="566"/>
      <c r="G26" s="566"/>
      <c r="H26" s="567"/>
      <c r="I26" s="129"/>
      <c r="J26" s="129"/>
      <c r="K26" s="134"/>
      <c r="L26" s="93"/>
      <c r="M26" s="93"/>
      <c r="N26" s="96" t="s">
        <v>55</v>
      </c>
      <c r="O26" s="93"/>
      <c r="P26" s="93"/>
      <c r="Q26" s="94"/>
    </row>
    <row r="27" spans="1:27" s="84" customFormat="1" ht="40.5" customHeight="1">
      <c r="A27" s="565" t="s">
        <v>80</v>
      </c>
      <c r="B27" s="566"/>
      <c r="C27" s="566"/>
      <c r="D27" s="566"/>
      <c r="E27" s="566"/>
      <c r="F27" s="566"/>
      <c r="G27" s="566"/>
      <c r="H27" s="567"/>
      <c r="I27" s="129"/>
      <c r="J27" s="129"/>
      <c r="K27" s="130" t="str">
        <f>IF(OR(B5="ปริญญาตรี",B5="ป. บัณฑิต",B5="ปริญญาโท",B5=""),"หลักสูตรป.ตรี/ป.บันฑิต/ป.โท ให้ใส่ ขีด (-)","")</f>
        <v>หลักสูตรป.ตรี/ป.บันฑิต/ป.โท ให้ใส่ ขีด (-)</v>
      </c>
      <c r="L27" s="97"/>
      <c r="M27" s="97"/>
      <c r="N27" s="96" t="s">
        <v>56</v>
      </c>
      <c r="O27" s="97"/>
      <c r="P27" s="97"/>
    </row>
    <row r="28" spans="1:27" s="84" customFormat="1" ht="21.95" customHeight="1">
      <c r="A28" s="560" t="s">
        <v>35</v>
      </c>
      <c r="B28" s="561"/>
      <c r="C28" s="561"/>
      <c r="D28" s="561"/>
      <c r="E28" s="561"/>
      <c r="F28" s="561"/>
      <c r="G28" s="561"/>
      <c r="H28" s="562"/>
      <c r="I28" s="129"/>
      <c r="J28" s="129"/>
      <c r="K28" s="132"/>
      <c r="L28" s="97"/>
      <c r="M28" s="97"/>
      <c r="N28" s="96"/>
      <c r="O28" s="97"/>
      <c r="P28" s="97"/>
    </row>
    <row r="29" spans="1:27" s="84" customFormat="1" ht="21.95" customHeight="1">
      <c r="A29" s="551" t="s">
        <v>7</v>
      </c>
      <c r="B29" s="552"/>
      <c r="C29" s="552"/>
      <c r="D29" s="552"/>
      <c r="E29" s="552"/>
      <c r="F29" s="552"/>
      <c r="G29" s="552"/>
      <c r="H29" s="553"/>
      <c r="I29" s="122" t="str">
        <f>IFERROR(AVERAGE(I22:I23,I28),"Auto-calculate")</f>
        <v>Auto-calculate</v>
      </c>
      <c r="J29" s="122" t="str">
        <f>IFERROR(AVERAGE(J22:J23,J28),"Auto-calculate")</f>
        <v>Auto-calculate</v>
      </c>
      <c r="K29" s="131"/>
      <c r="L29" s="97"/>
      <c r="M29" s="97"/>
      <c r="N29" s="96"/>
      <c r="O29" s="97"/>
      <c r="P29" s="97"/>
    </row>
    <row r="30" spans="1:27" s="84" customFormat="1" ht="21" customHeight="1">
      <c r="A30" s="557" t="s">
        <v>8</v>
      </c>
      <c r="B30" s="558"/>
      <c r="C30" s="558"/>
      <c r="D30" s="558"/>
      <c r="E30" s="558"/>
      <c r="F30" s="558"/>
      <c r="G30" s="558"/>
      <c r="H30" s="558"/>
      <c r="I30" s="558"/>
      <c r="J30" s="558"/>
      <c r="K30" s="559"/>
      <c r="L30" s="97"/>
      <c r="M30" s="97"/>
      <c r="N30" s="96"/>
      <c r="O30" s="97"/>
      <c r="P30" s="97"/>
    </row>
    <row r="31" spans="1:27" s="84" customFormat="1" ht="21.95" customHeight="1">
      <c r="A31" s="560" t="s">
        <v>34</v>
      </c>
      <c r="B31" s="561"/>
      <c r="C31" s="561"/>
      <c r="D31" s="561"/>
      <c r="E31" s="561"/>
      <c r="F31" s="561"/>
      <c r="G31" s="561"/>
      <c r="H31" s="562"/>
      <c r="I31" s="129"/>
      <c r="J31" s="129"/>
      <c r="K31" s="132"/>
      <c r="L31" s="97"/>
      <c r="M31" s="97"/>
      <c r="N31" s="96"/>
      <c r="O31" s="97"/>
      <c r="P31" s="97"/>
    </row>
    <row r="32" spans="1:27" s="84" customFormat="1" ht="21.95" customHeight="1">
      <c r="A32" s="560" t="s">
        <v>33</v>
      </c>
      <c r="B32" s="561"/>
      <c r="C32" s="561"/>
      <c r="D32" s="561"/>
      <c r="E32" s="561"/>
      <c r="F32" s="561"/>
      <c r="G32" s="561"/>
      <c r="H32" s="562"/>
      <c r="I32" s="129"/>
      <c r="J32" s="129"/>
      <c r="K32" s="132"/>
      <c r="L32" s="97"/>
      <c r="M32" s="97"/>
      <c r="N32" s="96"/>
      <c r="O32" s="97"/>
      <c r="P32" s="97"/>
    </row>
    <row r="33" spans="1:16" s="84" customFormat="1" ht="21.95" customHeight="1">
      <c r="A33" s="560" t="s">
        <v>32</v>
      </c>
      <c r="B33" s="561"/>
      <c r="C33" s="561"/>
      <c r="D33" s="561"/>
      <c r="E33" s="561"/>
      <c r="F33" s="561"/>
      <c r="G33" s="561"/>
      <c r="H33" s="562"/>
      <c r="I33" s="129"/>
      <c r="J33" s="129"/>
      <c r="K33" s="132"/>
      <c r="L33" s="97"/>
      <c r="M33" s="97"/>
      <c r="N33" s="96"/>
      <c r="O33" s="97"/>
      <c r="P33" s="97"/>
    </row>
    <row r="34" spans="1:16" s="84" customFormat="1" ht="21.95" customHeight="1">
      <c r="A34" s="560" t="s">
        <v>31</v>
      </c>
      <c r="B34" s="561"/>
      <c r="C34" s="561"/>
      <c r="D34" s="561"/>
      <c r="E34" s="561"/>
      <c r="F34" s="561"/>
      <c r="G34" s="561"/>
      <c r="H34" s="562"/>
      <c r="I34" s="129"/>
      <c r="J34" s="129"/>
      <c r="K34" s="132"/>
      <c r="L34" s="97"/>
      <c r="M34" s="97"/>
      <c r="N34" s="96"/>
      <c r="O34" s="97"/>
      <c r="P34" s="97"/>
    </row>
    <row r="35" spans="1:16" s="84" customFormat="1" ht="21.95" customHeight="1">
      <c r="A35" s="551" t="s">
        <v>9</v>
      </c>
      <c r="B35" s="552"/>
      <c r="C35" s="552"/>
      <c r="D35" s="552"/>
      <c r="E35" s="552"/>
      <c r="F35" s="552"/>
      <c r="G35" s="552"/>
      <c r="H35" s="553"/>
      <c r="I35" s="122" t="str">
        <f>IFERROR(AVERAGE(I31:I34),"Auto-calculate")</f>
        <v>Auto-calculate</v>
      </c>
      <c r="J35" s="122" t="str">
        <f>IFERROR(AVERAGE(J31:J34),"Auto-calculate")</f>
        <v>Auto-calculate</v>
      </c>
      <c r="K35" s="131"/>
      <c r="L35" s="97"/>
      <c r="M35" s="97"/>
      <c r="N35" s="96"/>
      <c r="O35" s="97"/>
      <c r="P35" s="97"/>
    </row>
    <row r="36" spans="1:16" s="84" customFormat="1" ht="21" customHeight="1">
      <c r="A36" s="557" t="s">
        <v>10</v>
      </c>
      <c r="B36" s="558"/>
      <c r="C36" s="558"/>
      <c r="D36" s="558"/>
      <c r="E36" s="558"/>
      <c r="F36" s="558"/>
      <c r="G36" s="558"/>
      <c r="H36" s="558"/>
      <c r="I36" s="558"/>
      <c r="J36" s="558"/>
      <c r="K36" s="559"/>
      <c r="L36" s="97"/>
      <c r="M36" s="97"/>
      <c r="N36" s="96"/>
      <c r="O36" s="97"/>
      <c r="P36" s="97"/>
    </row>
    <row r="37" spans="1:16" s="84" customFormat="1" ht="21.95" customHeight="1">
      <c r="A37" s="560" t="s">
        <v>11</v>
      </c>
      <c r="B37" s="561"/>
      <c r="C37" s="561"/>
      <c r="D37" s="561"/>
      <c r="E37" s="561"/>
      <c r="F37" s="561"/>
      <c r="G37" s="561"/>
      <c r="H37" s="562"/>
      <c r="I37" s="129"/>
      <c r="J37" s="129"/>
      <c r="K37" s="132"/>
      <c r="L37" s="97"/>
      <c r="M37" s="97"/>
      <c r="N37" s="96"/>
      <c r="O37" s="97"/>
      <c r="P37" s="97"/>
    </row>
    <row r="38" spans="1:16" s="84" customFormat="1" ht="21.95" customHeight="1">
      <c r="A38" s="571" t="s">
        <v>12</v>
      </c>
      <c r="B38" s="572"/>
      <c r="C38" s="572"/>
      <c r="D38" s="572"/>
      <c r="E38" s="572"/>
      <c r="F38" s="572"/>
      <c r="G38" s="572"/>
      <c r="H38" s="573"/>
      <c r="I38" s="135" t="str">
        <f>IF(I37="-","-",IFERROR(AVERAGE(I37),"Auto-calculate"))</f>
        <v>Auto-calculate</v>
      </c>
      <c r="J38" s="135" t="str">
        <f>IF(J37="-","-",IFERROR(AVERAGE(J37),"Auto-calculate"))</f>
        <v>Auto-calculate</v>
      </c>
      <c r="K38" s="136"/>
      <c r="L38" s="97"/>
      <c r="M38" s="97"/>
      <c r="N38" s="96"/>
      <c r="O38" s="97"/>
      <c r="P38" s="97"/>
    </row>
    <row r="39" spans="1:16" s="84" customFormat="1" ht="21.95" customHeight="1" thickBot="1">
      <c r="A39" s="568" t="s">
        <v>13</v>
      </c>
      <c r="B39" s="569"/>
      <c r="C39" s="569"/>
      <c r="D39" s="569"/>
      <c r="E39" s="569"/>
      <c r="F39" s="569"/>
      <c r="G39" s="569"/>
      <c r="H39" s="570"/>
      <c r="I39" s="137" t="str">
        <f>IFERROR(AVERAGE(I11:I13,I17:I19,I22:I23,I28,I31:I34,I37),"Auto-calculate")</f>
        <v>Auto-calculate</v>
      </c>
      <c r="J39" s="137" t="str">
        <f>IFERROR(AVERAGE(J11:J13,J17:J19,J22:J23,J28,J31:J34,J37),"Auto-calculate")</f>
        <v>Auto-calculate</v>
      </c>
      <c r="K39" s="138" t="str">
        <f>IF(I9="ไม่ผ่านการประเมิน","คะแนนประเมิน= 0"," ")</f>
        <v xml:space="preserve"> </v>
      </c>
      <c r="L39" s="97"/>
      <c r="M39" s="97"/>
      <c r="N39" s="96"/>
      <c r="O39" s="97"/>
      <c r="P39" s="97"/>
    </row>
    <row r="40" spans="1:16" ht="9" customHeight="1">
      <c r="M40" s="323"/>
      <c r="N40" s="324"/>
    </row>
    <row r="41" spans="1:16" ht="5.25" customHeight="1">
      <c r="M41" s="323"/>
      <c r="N41" s="324"/>
    </row>
    <row r="42" spans="1:16" s="311" customFormat="1" ht="26.1" customHeight="1"/>
  </sheetData>
  <sheetProtection algorithmName="SHA-512" hashValue="hd/Oip/vtpelYhhgL7JR3tcR4XWEiCJAdZ/Su6r/V9/n2w5cWd8KovTUwE95LCb/XoywOkm6Q5DUi1PTuO933g==" saltValue="+RmafeVTKb3ugT++PFuqrA==" spinCount="100000" sheet="1" objects="1" scenarios="1"/>
  <dataConsolidate/>
  <mergeCells count="36">
    <mergeCell ref="A39:H39"/>
    <mergeCell ref="A28:H28"/>
    <mergeCell ref="A29:H29"/>
    <mergeCell ref="A30:K30"/>
    <mergeCell ref="A31:H31"/>
    <mergeCell ref="A32:H32"/>
    <mergeCell ref="A33:H33"/>
    <mergeCell ref="A34:H34"/>
    <mergeCell ref="A35:H35"/>
    <mergeCell ref="A36:K36"/>
    <mergeCell ref="A37:H37"/>
    <mergeCell ref="A38:H38"/>
    <mergeCell ref="A27:H27"/>
    <mergeCell ref="A16:K16"/>
    <mergeCell ref="A17:H17"/>
    <mergeCell ref="A18:H18"/>
    <mergeCell ref="A19:H19"/>
    <mergeCell ref="A20:H20"/>
    <mergeCell ref="A21:K21"/>
    <mergeCell ref="A22:H22"/>
    <mergeCell ref="A23:H23"/>
    <mergeCell ref="A24:H24"/>
    <mergeCell ref="A25:H25"/>
    <mergeCell ref="A26:H26"/>
    <mergeCell ref="A1:J1"/>
    <mergeCell ref="A15:H15"/>
    <mergeCell ref="A7:H7"/>
    <mergeCell ref="A8:K8"/>
    <mergeCell ref="A14:H14"/>
    <mergeCell ref="A9:H9"/>
    <mergeCell ref="A10:K10"/>
    <mergeCell ref="A11:H11"/>
    <mergeCell ref="A12:H12"/>
    <mergeCell ref="A13:H13"/>
    <mergeCell ref="B5:E5"/>
    <mergeCell ref="G5:J5"/>
  </mergeCells>
  <conditionalFormatting sqref="M9">
    <cfRule type="expression" dxfId="28" priority="15">
      <formula>LEN(I9)=14</formula>
    </cfRule>
  </conditionalFormatting>
  <conditionalFormatting sqref="I9:J9">
    <cfRule type="cellIs" dxfId="27" priority="11" operator="equal">
      <formula>"ผ่าน"</formula>
    </cfRule>
    <cfRule type="cellIs" dxfId="26" priority="14" operator="equal">
      <formula>"ไม่ผ่าน"</formula>
    </cfRule>
  </conditionalFormatting>
  <conditionalFormatting sqref="I17:J19 I22:J22 I37:J37 I11:J14 I24:J28 I31:J34">
    <cfRule type="notContainsBlanks" dxfId="25" priority="17">
      <formula>LEN(TRIM(I11))&gt;0</formula>
    </cfRule>
  </conditionalFormatting>
  <conditionalFormatting sqref="I14:J14">
    <cfRule type="cellIs" dxfId="24" priority="3" operator="equal">
      <formula>"ไม่ผ่าน"</formula>
    </cfRule>
  </conditionalFormatting>
  <dataValidations count="3">
    <dataValidation type="decimal" errorStyle="warning" allowBlank="1" showInputMessage="1" showErrorMessage="1" error="ใส่คะแนน 0 ถึง 5 หรือ ขีด(-) กดปุ่ม Yes" sqref="I37:J37 I17:J19 I22:J22 I24:J28 I31:J34 I11:J14" xr:uid="{00000000-0002-0000-0200-000000000000}">
      <formula1>0</formula1>
      <formula2>5</formula2>
    </dataValidation>
    <dataValidation type="list" allowBlank="1" showInputMessage="1" showErrorMessage="1" sqref="N10" xr:uid="{00000000-0002-0000-0200-000001000000}">
      <formula1>$N$8:$N$9</formula1>
    </dataValidation>
    <dataValidation type="list" allowBlank="1" showInputMessage="1" showErrorMessage="1" errorTitle="Error" error="เลือก ผ่าน/ไม่ผ่านการประเมิน" sqref="I9:J9" xr:uid="{00000000-0002-0000-0200-000002000000}">
      <formula1>"   ,ผ่าน,ไม่ผ่าน"</formula1>
    </dataValidation>
  </dataValidations>
  <pageMargins left="0.52" right="0.35433070866141736" top="0.51" bottom="0.57999999999999996" header="0.23622047244094491" footer="0.15748031496062992"/>
  <pageSetup paperSize="9" scale="67" orientation="portrait" r:id="rId1"/>
  <headerFooter>
    <oddFooter>&amp;L&amp;G  &amp;10 มหาวิทยาลัยเทคโนโลยีราชมงคลพระนคร</oddFooter>
  </headerFooter>
  <drawing r:id="rId2"/>
  <legacyDrawing r:id="rId3"/>
  <legacyDrawingHF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3" operator="containsText" id="{D80F3AF3-5052-4F3F-AD0A-9BBA4BE3F6A1}">
            <xm:f>NOT(ISERROR(SEARCH("bank",I11)))</xm:f>
            <xm:f>"bank"</xm:f>
            <x14:dxf>
              <font>
                <color rgb="FF9C0006"/>
              </font>
              <fill>
                <patternFill patternType="none">
                  <bgColor auto="1"/>
                </patternFill>
              </fill>
            </x14:dxf>
          </x14:cfRule>
          <xm:sqref>I11:J11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00B050"/>
  </sheetPr>
  <dimension ref="A1:AB42"/>
  <sheetViews>
    <sheetView showGridLines="0" zoomScaleNormal="100" zoomScaleSheetLayoutView="130" workbookViewId="0">
      <pane ySplit="7" topLeftCell="A8" activePane="bottomLeft" state="frozen"/>
      <selection pane="bottomLeft" sqref="A1:J1"/>
    </sheetView>
  </sheetViews>
  <sheetFormatPr defaultColWidth="9" defaultRowHeight="21"/>
  <cols>
    <col min="1" max="1" width="10.25" style="320" customWidth="1"/>
    <col min="2" max="3" width="8.125" style="320" customWidth="1"/>
    <col min="4" max="4" width="8" style="320" customWidth="1"/>
    <col min="5" max="7" width="8.125" style="320" customWidth="1"/>
    <col min="8" max="8" width="5.25" style="320" customWidth="1"/>
    <col min="9" max="9" width="15.625" style="322" customWidth="1"/>
    <col min="10" max="10" width="15.875" style="298" customWidth="1"/>
    <col min="11" max="11" width="9" style="297"/>
    <col min="12" max="12" width="8.625" style="297" customWidth="1"/>
    <col min="13" max="13" width="28.625" style="297" hidden="1" customWidth="1"/>
    <col min="14" max="15" width="12.875" style="297" hidden="1" customWidth="1"/>
    <col min="16" max="23" width="12.875" style="298" hidden="1" customWidth="1"/>
    <col min="24" max="28" width="9" style="298" hidden="1" customWidth="1"/>
    <col min="29" max="16384" width="9" style="298"/>
  </cols>
  <sheetData>
    <row r="1" spans="1:26" ht="26.1" customHeight="1">
      <c r="A1" s="574" t="str">
        <f>CONCATENATE("ผลการประเมินคุณภาพการศึกษาภายใน ระดับหลักสูตร ปีการศึกษา ",'1.1 บันทึกข้อมูล'!I1)</f>
        <v>ผลการประเมินคุณภาพการศึกษาภายใน ระดับหลักสูตร ปีการศึกษา …....</v>
      </c>
      <c r="B1" s="575"/>
      <c r="C1" s="575"/>
      <c r="D1" s="575"/>
      <c r="E1" s="575"/>
      <c r="F1" s="575"/>
      <c r="G1" s="575"/>
      <c r="H1" s="575"/>
      <c r="I1" s="575"/>
      <c r="J1" s="576"/>
    </row>
    <row r="2" spans="1:26" s="311" customFormat="1" ht="3" customHeight="1">
      <c r="A2" s="339"/>
      <c r="B2" s="340"/>
      <c r="C2" s="340"/>
      <c r="D2" s="340"/>
      <c r="E2" s="340"/>
      <c r="F2" s="340"/>
      <c r="G2" s="340"/>
      <c r="H2" s="340"/>
      <c r="I2" s="340"/>
      <c r="J2" s="341"/>
    </row>
    <row r="3" spans="1:26" ht="21" customHeight="1">
      <c r="A3" s="484" t="s">
        <v>52</v>
      </c>
      <c r="B3" s="485" t="str">
        <f>IF('1.1 บันทึกข้อมูล'!B5="","",'1.1 บันทึกข้อมูล'!B5)</f>
        <v/>
      </c>
      <c r="C3" s="485"/>
      <c r="D3" s="485"/>
      <c r="E3" s="485"/>
      <c r="F3" s="485"/>
      <c r="G3" s="485"/>
      <c r="H3" s="485"/>
      <c r="I3" s="485"/>
      <c r="J3" s="486"/>
      <c r="K3" s="304"/>
      <c r="L3" s="305"/>
      <c r="M3" s="306"/>
      <c r="N3" s="305"/>
      <c r="O3" s="305"/>
      <c r="P3" s="306"/>
      <c r="Q3" s="306"/>
    </row>
    <row r="4" spans="1:26" ht="3" customHeight="1">
      <c r="A4" s="487"/>
      <c r="B4" s="488"/>
      <c r="C4" s="488"/>
      <c r="D4" s="488"/>
      <c r="E4" s="488"/>
      <c r="F4" s="488"/>
      <c r="G4" s="488"/>
      <c r="H4" s="488"/>
      <c r="I4" s="488"/>
      <c r="J4" s="489"/>
      <c r="K4" s="304"/>
      <c r="L4" s="305"/>
      <c r="M4" s="306"/>
      <c r="N4" s="305"/>
      <c r="O4" s="305"/>
      <c r="P4" s="306"/>
      <c r="Q4" s="306"/>
    </row>
    <row r="5" spans="1:26" ht="21" customHeight="1">
      <c r="A5" s="484" t="s">
        <v>53</v>
      </c>
      <c r="B5" s="485" t="str">
        <f>IF('1.1 บันทึกข้อมูล'!I3="","",'1.1 บันทึกข้อมูล'!I3)</f>
        <v/>
      </c>
      <c r="C5" s="485"/>
      <c r="D5" s="485"/>
      <c r="E5" s="485"/>
      <c r="F5" s="485"/>
      <c r="G5" s="491" t="s">
        <v>58</v>
      </c>
      <c r="H5" s="485" t="str">
        <f>IF('1.1 บันทึกข้อมูล'!B3="","",'1.1 บันทึกข้อมูล'!B3)</f>
        <v/>
      </c>
      <c r="I5" s="485"/>
      <c r="J5" s="486"/>
      <c r="K5" s="305"/>
      <c r="L5" s="305"/>
      <c r="M5" s="307"/>
      <c r="N5" s="305"/>
      <c r="O5" s="305"/>
      <c r="P5" s="306"/>
      <c r="Q5" s="306"/>
    </row>
    <row r="6" spans="1:26" s="311" customFormat="1" ht="3" customHeight="1">
      <c r="A6" s="494"/>
      <c r="B6" s="492"/>
      <c r="C6" s="492"/>
      <c r="D6" s="492"/>
      <c r="E6" s="492"/>
      <c r="F6" s="492"/>
      <c r="G6" s="492"/>
      <c r="H6" s="492"/>
      <c r="I6" s="492"/>
      <c r="J6" s="493"/>
      <c r="K6" s="332"/>
      <c r="L6" s="332"/>
      <c r="M6" s="332"/>
      <c r="N6" s="332"/>
      <c r="O6" s="332"/>
      <c r="P6" s="332"/>
      <c r="Q6" s="332"/>
    </row>
    <row r="7" spans="1:26" s="311" customFormat="1" ht="21.95" customHeight="1">
      <c r="A7" s="577" t="s">
        <v>69</v>
      </c>
      <c r="B7" s="578"/>
      <c r="C7" s="578"/>
      <c r="D7" s="578"/>
      <c r="E7" s="578"/>
      <c r="F7" s="578"/>
      <c r="G7" s="578"/>
      <c r="H7" s="579"/>
      <c r="I7" s="61" t="s">
        <v>1</v>
      </c>
      <c r="J7" s="62" t="s">
        <v>2</v>
      </c>
      <c r="K7" s="332"/>
      <c r="L7" s="332"/>
      <c r="M7" s="342"/>
      <c r="N7" s="343" t="s">
        <v>98</v>
      </c>
      <c r="O7" s="343" t="s">
        <v>59</v>
      </c>
      <c r="P7" s="343"/>
      <c r="Q7" s="342"/>
      <c r="R7" s="344"/>
      <c r="S7" s="344"/>
      <c r="T7" s="344"/>
      <c r="U7" s="344"/>
      <c r="V7" s="344"/>
      <c r="W7" s="344"/>
      <c r="X7" s="344"/>
      <c r="Y7" s="344"/>
      <c r="Z7" s="344"/>
    </row>
    <row r="8" spans="1:26" s="84" customFormat="1" ht="21" customHeight="1">
      <c r="A8" s="595" t="s">
        <v>0</v>
      </c>
      <c r="B8" s="596"/>
      <c r="C8" s="596"/>
      <c r="D8" s="596"/>
      <c r="E8" s="596"/>
      <c r="F8" s="596"/>
      <c r="G8" s="596"/>
      <c r="H8" s="596"/>
      <c r="I8" s="596"/>
      <c r="J8" s="597"/>
      <c r="K8" s="332"/>
      <c r="L8" s="80"/>
      <c r="M8" s="345" t="s">
        <v>44</v>
      </c>
      <c r="N8" s="346" t="s">
        <v>99</v>
      </c>
      <c r="O8" s="346"/>
      <c r="P8" s="346"/>
      <c r="Q8" s="81"/>
      <c r="R8" s="82"/>
      <c r="S8" s="82"/>
      <c r="T8" s="82"/>
      <c r="U8" s="82"/>
      <c r="V8" s="82"/>
      <c r="W8" s="82"/>
      <c r="X8" s="82"/>
      <c r="Y8" s="82"/>
      <c r="Z8" s="82"/>
    </row>
    <row r="9" spans="1:26" s="84" customFormat="1" ht="21.95" customHeight="1">
      <c r="A9" s="580" t="s">
        <v>81</v>
      </c>
      <c r="B9" s="581"/>
      <c r="C9" s="581"/>
      <c r="D9" s="581"/>
      <c r="E9" s="581"/>
      <c r="F9" s="581"/>
      <c r="G9" s="581"/>
      <c r="H9" s="582"/>
      <c r="I9" s="347" t="str">
        <f>IF('1.1 บันทึกข้อมูล'!J9="","",'1.1 บันทึกข้อมูล'!J9)</f>
        <v/>
      </c>
      <c r="J9" s="119" t="str">
        <f>IF(I9="ไม่ผ่านการประเมิน","***ใส่เหตุผลที่ไม่ผ่าน","")</f>
        <v/>
      </c>
      <c r="K9" s="80"/>
      <c r="L9" s="80"/>
      <c r="M9" s="333" t="s">
        <v>43</v>
      </c>
      <c r="N9" s="81"/>
      <c r="O9" s="81"/>
      <c r="P9" s="81"/>
      <c r="Q9" s="81"/>
      <c r="R9" s="82"/>
      <c r="S9" s="82"/>
      <c r="T9" s="82"/>
      <c r="U9" s="82"/>
      <c r="V9" s="82"/>
      <c r="W9" s="82"/>
      <c r="X9" s="82"/>
      <c r="Y9" s="82"/>
      <c r="Z9" s="82"/>
    </row>
    <row r="10" spans="1:26" s="84" customFormat="1" ht="21" customHeight="1">
      <c r="A10" s="595" t="s">
        <v>3</v>
      </c>
      <c r="B10" s="596"/>
      <c r="C10" s="596"/>
      <c r="D10" s="596"/>
      <c r="E10" s="596"/>
      <c r="F10" s="596"/>
      <c r="G10" s="596"/>
      <c r="H10" s="596"/>
      <c r="I10" s="596"/>
      <c r="J10" s="597"/>
      <c r="K10" s="80"/>
      <c r="L10" s="80"/>
      <c r="M10" s="83"/>
      <c r="N10" s="81"/>
      <c r="O10" s="81"/>
      <c r="P10" s="81"/>
      <c r="Q10" s="81"/>
      <c r="R10" s="82"/>
      <c r="S10" s="82"/>
      <c r="T10" s="82"/>
      <c r="U10" s="82"/>
      <c r="V10" s="82"/>
      <c r="W10" s="82"/>
      <c r="X10" s="82"/>
      <c r="Y10" s="82"/>
      <c r="Z10" s="82"/>
    </row>
    <row r="11" spans="1:26" s="84" customFormat="1" ht="21.95" customHeight="1">
      <c r="A11" s="580" t="s">
        <v>41</v>
      </c>
      <c r="B11" s="581"/>
      <c r="C11" s="581"/>
      <c r="D11" s="581"/>
      <c r="E11" s="581"/>
      <c r="F11" s="581"/>
      <c r="G11" s="581"/>
      <c r="H11" s="582"/>
      <c r="I11" s="120" t="str">
        <f>'1.1 บันทึกข้อมูล'!J11</f>
        <v>Auto-calculate</v>
      </c>
      <c r="J11" s="63"/>
      <c r="K11" s="80"/>
      <c r="L11" s="80"/>
      <c r="M11" s="334"/>
      <c r="N11" s="81" t="s">
        <v>99</v>
      </c>
      <c r="O11" s="81"/>
      <c r="P11" s="81"/>
      <c r="Q11" s="81"/>
      <c r="R11" s="82"/>
      <c r="S11" s="82"/>
      <c r="T11" s="82"/>
      <c r="U11" s="82"/>
      <c r="V11" s="82"/>
      <c r="W11" s="82"/>
      <c r="X11" s="82"/>
      <c r="Y11" s="82"/>
      <c r="Z11" s="82"/>
    </row>
    <row r="12" spans="1:26" s="84" customFormat="1" ht="24.95" customHeight="1">
      <c r="A12" s="580" t="s">
        <v>102</v>
      </c>
      <c r="B12" s="581"/>
      <c r="C12" s="581"/>
      <c r="D12" s="581"/>
      <c r="E12" s="581"/>
      <c r="F12" s="581"/>
      <c r="G12" s="581"/>
      <c r="H12" s="582"/>
      <c r="I12" s="106" t="str">
        <f>'1.1 บันทึกข้อมูล'!J16</f>
        <v>Auto-calculate</v>
      </c>
      <c r="J12" s="64" t="str">
        <f>IF(OR(B5="ปริญญาโท",B5="ปริญญาเอก",B5=""),"หลักสูตรป.โท/เอกให้ใส่ ขีด (-)","")</f>
        <v>หลักสูตรป.โท/เอกให้ใส่ ขีด (-)</v>
      </c>
      <c r="K12" s="80"/>
      <c r="L12" s="85"/>
      <c r="M12" s="86" t="s">
        <v>59</v>
      </c>
      <c r="N12" s="335" t="s">
        <v>82</v>
      </c>
      <c r="O12" s="336" t="s">
        <v>83</v>
      </c>
      <c r="P12" s="335" t="s">
        <v>84</v>
      </c>
      <c r="Q12" s="336" t="s">
        <v>85</v>
      </c>
      <c r="R12" s="335" t="s">
        <v>86</v>
      </c>
      <c r="S12" s="87"/>
      <c r="T12" s="88"/>
      <c r="U12" s="88"/>
      <c r="V12" s="82"/>
      <c r="W12" s="82"/>
      <c r="X12" s="82"/>
      <c r="Y12" s="82"/>
      <c r="Z12" s="82"/>
    </row>
    <row r="13" spans="1:26" s="84" customFormat="1" ht="24.95" customHeight="1">
      <c r="A13" s="580" t="s">
        <v>183</v>
      </c>
      <c r="B13" s="581"/>
      <c r="C13" s="581"/>
      <c r="D13" s="581"/>
      <c r="E13" s="581"/>
      <c r="F13" s="581"/>
      <c r="G13" s="581"/>
      <c r="H13" s="582"/>
      <c r="I13" s="106" t="str">
        <f>'1.1 บันทึกข้อมูล'!J30</f>
        <v>Auto-calculate</v>
      </c>
      <c r="J13" s="64"/>
      <c r="K13" s="85"/>
      <c r="L13" s="85"/>
      <c r="M13" s="86" t="s">
        <v>60</v>
      </c>
      <c r="N13" s="337" t="s">
        <v>87</v>
      </c>
      <c r="O13" s="338" t="s">
        <v>88</v>
      </c>
      <c r="P13" s="81"/>
      <c r="Q13" s="81"/>
      <c r="R13" s="82"/>
      <c r="S13" s="82"/>
      <c r="T13" s="82"/>
      <c r="U13" s="82"/>
      <c r="V13" s="82"/>
      <c r="W13" s="82"/>
      <c r="X13" s="82"/>
      <c r="Y13" s="82"/>
      <c r="Z13" s="82"/>
    </row>
    <row r="14" spans="1:26" s="84" customFormat="1" ht="24.95" customHeight="1">
      <c r="A14" s="580" t="s">
        <v>184</v>
      </c>
      <c r="B14" s="581"/>
      <c r="C14" s="581"/>
      <c r="D14" s="581"/>
      <c r="E14" s="581"/>
      <c r="F14" s="581"/>
      <c r="G14" s="581"/>
      <c r="H14" s="582"/>
      <c r="I14" s="106" t="str">
        <f>'1.1 บันทึกข้อมูล'!J38</f>
        <v>Auto-calculate</v>
      </c>
      <c r="J14" s="64"/>
      <c r="K14" s="85"/>
      <c r="L14" s="85"/>
      <c r="M14" s="86"/>
      <c r="N14" s="337"/>
      <c r="O14" s="338"/>
      <c r="P14" s="81"/>
      <c r="Q14" s="81"/>
      <c r="R14" s="82"/>
      <c r="S14" s="82"/>
      <c r="T14" s="82"/>
      <c r="U14" s="82"/>
      <c r="V14" s="82"/>
      <c r="W14" s="82"/>
      <c r="X14" s="82"/>
      <c r="Y14" s="82"/>
      <c r="Z14" s="82"/>
    </row>
    <row r="15" spans="1:26" s="84" customFormat="1" ht="21.95" customHeight="1">
      <c r="A15" s="583" t="s">
        <v>5</v>
      </c>
      <c r="B15" s="584"/>
      <c r="C15" s="584"/>
      <c r="D15" s="584"/>
      <c r="E15" s="584"/>
      <c r="F15" s="584"/>
      <c r="G15" s="584"/>
      <c r="H15" s="585"/>
      <c r="I15" s="65" t="str">
        <f>IF(AND(I11="-",I12="-",I13="-"),"-",IFERROR(AVERAGE(I11:I13),"Auto-calculate"))</f>
        <v>Auto-calculate</v>
      </c>
      <c r="J15" s="66"/>
      <c r="K15" s="89"/>
      <c r="L15" s="85"/>
      <c r="M15" s="86" t="s">
        <v>61</v>
      </c>
      <c r="N15" s="337" t="s">
        <v>89</v>
      </c>
      <c r="O15" s="338" t="s">
        <v>90</v>
      </c>
      <c r="P15" s="337" t="s">
        <v>91</v>
      </c>
      <c r="Q15" s="338" t="s">
        <v>92</v>
      </c>
      <c r="R15" s="337" t="s">
        <v>93</v>
      </c>
      <c r="S15" s="338" t="s">
        <v>94</v>
      </c>
      <c r="T15" s="338" t="s">
        <v>95</v>
      </c>
      <c r="U15" s="338" t="s">
        <v>96</v>
      </c>
      <c r="V15" s="337" t="s">
        <v>97</v>
      </c>
      <c r="W15" s="82"/>
      <c r="X15" s="82"/>
      <c r="Y15" s="82"/>
      <c r="Z15" s="82"/>
    </row>
    <row r="16" spans="1:26" s="84" customFormat="1" ht="21" customHeight="1">
      <c r="A16" s="595" t="s">
        <v>47</v>
      </c>
      <c r="B16" s="596"/>
      <c r="C16" s="596"/>
      <c r="D16" s="596"/>
      <c r="E16" s="596"/>
      <c r="F16" s="596"/>
      <c r="G16" s="596"/>
      <c r="H16" s="596"/>
      <c r="I16" s="596"/>
      <c r="J16" s="597"/>
      <c r="K16" s="85"/>
      <c r="L16" s="85"/>
      <c r="M16" s="86" t="s">
        <v>62</v>
      </c>
      <c r="N16" s="81"/>
      <c r="O16" s="81"/>
      <c r="P16" s="81"/>
      <c r="Q16" s="81"/>
      <c r="R16" s="82"/>
      <c r="S16" s="82"/>
      <c r="T16" s="82"/>
      <c r="U16" s="82"/>
      <c r="V16" s="82"/>
      <c r="W16" s="82"/>
      <c r="X16" s="82"/>
      <c r="Y16" s="82"/>
      <c r="Z16" s="82"/>
    </row>
    <row r="17" spans="1:26" s="84" customFormat="1" ht="21.95" customHeight="1">
      <c r="A17" s="580" t="s">
        <v>40</v>
      </c>
      <c r="B17" s="581"/>
      <c r="C17" s="581"/>
      <c r="D17" s="581"/>
      <c r="E17" s="581"/>
      <c r="F17" s="581"/>
      <c r="G17" s="581"/>
      <c r="H17" s="582"/>
      <c r="I17" s="106" t="str">
        <f>IF('1.1 บันทึกข้อมูล'!J48="","",'1.1 บันทึกข้อมูล'!J48)</f>
        <v/>
      </c>
      <c r="J17" s="113"/>
      <c r="K17" s="85"/>
      <c r="L17" s="85"/>
      <c r="M17" s="86" t="s">
        <v>63</v>
      </c>
      <c r="N17" s="81"/>
      <c r="O17" s="81"/>
      <c r="P17" s="81"/>
      <c r="Q17" s="81"/>
      <c r="R17" s="82"/>
      <c r="S17" s="82"/>
      <c r="T17" s="82"/>
      <c r="U17" s="82"/>
      <c r="V17" s="82"/>
      <c r="W17" s="82"/>
      <c r="X17" s="82"/>
      <c r="Y17" s="82"/>
      <c r="Z17" s="82"/>
    </row>
    <row r="18" spans="1:26" s="84" customFormat="1" ht="21.95" customHeight="1">
      <c r="A18" s="580" t="s">
        <v>39</v>
      </c>
      <c r="B18" s="581"/>
      <c r="C18" s="581"/>
      <c r="D18" s="581"/>
      <c r="E18" s="581"/>
      <c r="F18" s="581"/>
      <c r="G18" s="581"/>
      <c r="H18" s="582"/>
      <c r="I18" s="106" t="str">
        <f>IF('1.1 บันทึกข้อมูล'!J49="","",'1.1 บันทึกข้อมูล'!J49)</f>
        <v/>
      </c>
      <c r="J18" s="67"/>
      <c r="K18" s="85"/>
      <c r="L18" s="85"/>
      <c r="M18" s="86" t="s">
        <v>64</v>
      </c>
      <c r="N18" s="81"/>
      <c r="O18" s="81"/>
      <c r="P18" s="81"/>
      <c r="Q18" s="81"/>
      <c r="R18" s="82"/>
      <c r="S18" s="82"/>
      <c r="T18" s="82"/>
      <c r="U18" s="82"/>
      <c r="V18" s="82"/>
      <c r="W18" s="82"/>
      <c r="X18" s="82"/>
      <c r="Y18" s="82"/>
      <c r="Z18" s="82"/>
    </row>
    <row r="19" spans="1:26" s="84" customFormat="1" ht="21.95" customHeight="1">
      <c r="A19" s="580" t="s">
        <v>38</v>
      </c>
      <c r="B19" s="581"/>
      <c r="C19" s="581"/>
      <c r="D19" s="581"/>
      <c r="E19" s="581"/>
      <c r="F19" s="581"/>
      <c r="G19" s="581"/>
      <c r="H19" s="582"/>
      <c r="I19" s="106" t="str">
        <f>IF('1.1 บันทึกข้อมูล'!J50="","",'1.1 บันทึกข้อมูล'!J50)</f>
        <v/>
      </c>
      <c r="J19" s="67"/>
      <c r="K19" s="90"/>
      <c r="L19" s="90"/>
      <c r="M19" s="86" t="s">
        <v>65</v>
      </c>
      <c r="N19" s="81"/>
      <c r="O19" s="91"/>
      <c r="P19" s="91"/>
      <c r="Q19" s="91"/>
      <c r="R19" s="82"/>
      <c r="S19" s="82"/>
      <c r="T19" s="82"/>
      <c r="U19" s="82"/>
      <c r="V19" s="82"/>
      <c r="W19" s="82"/>
      <c r="X19" s="82"/>
      <c r="Y19" s="82"/>
      <c r="Z19" s="82"/>
    </row>
    <row r="20" spans="1:26" s="84" customFormat="1" ht="21.95" customHeight="1">
      <c r="A20" s="583" t="s">
        <v>6</v>
      </c>
      <c r="B20" s="584"/>
      <c r="C20" s="584"/>
      <c r="D20" s="584"/>
      <c r="E20" s="584"/>
      <c r="F20" s="584"/>
      <c r="G20" s="584"/>
      <c r="H20" s="585"/>
      <c r="I20" s="65" t="str">
        <f>IFERROR(AVERAGE(I17:I19),"Auto-calculate")</f>
        <v>Auto-calculate</v>
      </c>
      <c r="J20" s="66"/>
      <c r="K20" s="90"/>
      <c r="L20" s="90"/>
      <c r="M20" s="86" t="s">
        <v>66</v>
      </c>
      <c r="N20" s="81"/>
      <c r="O20" s="91"/>
      <c r="P20" s="91"/>
      <c r="Q20" s="91"/>
      <c r="R20" s="82"/>
      <c r="S20" s="82"/>
      <c r="T20" s="82"/>
      <c r="U20" s="82"/>
      <c r="V20" s="82"/>
      <c r="W20" s="82"/>
      <c r="X20" s="82"/>
      <c r="Y20" s="82"/>
      <c r="Z20" s="82"/>
    </row>
    <row r="21" spans="1:26" s="84" customFormat="1" ht="21" customHeight="1">
      <c r="A21" s="595" t="s">
        <v>103</v>
      </c>
      <c r="B21" s="596"/>
      <c r="C21" s="596"/>
      <c r="D21" s="596"/>
      <c r="E21" s="596"/>
      <c r="F21" s="596"/>
      <c r="G21" s="596"/>
      <c r="H21" s="596"/>
      <c r="I21" s="596"/>
      <c r="J21" s="597"/>
      <c r="K21" s="90"/>
      <c r="L21" s="90"/>
      <c r="M21" s="86" t="s">
        <v>67</v>
      </c>
      <c r="N21" s="81"/>
      <c r="O21" s="91"/>
      <c r="P21" s="91"/>
      <c r="Q21" s="91"/>
      <c r="R21" s="82"/>
      <c r="S21" s="82"/>
      <c r="T21" s="82"/>
      <c r="U21" s="82"/>
      <c r="V21" s="82"/>
      <c r="W21" s="82"/>
      <c r="X21" s="82"/>
      <c r="Y21" s="82"/>
      <c r="Z21" s="82"/>
    </row>
    <row r="22" spans="1:26" s="84" customFormat="1" ht="21.95" customHeight="1">
      <c r="A22" s="580" t="s">
        <v>37</v>
      </c>
      <c r="B22" s="581"/>
      <c r="C22" s="581"/>
      <c r="D22" s="581"/>
      <c r="E22" s="581"/>
      <c r="F22" s="581"/>
      <c r="G22" s="581"/>
      <c r="H22" s="582"/>
      <c r="I22" s="106" t="str">
        <f>IF('1.1 บันทึกข้อมูล'!J53="","",'1.1 บันทึกข้อมูล'!J53)</f>
        <v/>
      </c>
      <c r="J22" s="67"/>
      <c r="K22" s="90"/>
      <c r="L22" s="90"/>
      <c r="M22" s="92"/>
      <c r="N22" s="80"/>
      <c r="O22" s="93"/>
      <c r="P22" s="94"/>
      <c r="Q22" s="94"/>
    </row>
    <row r="23" spans="1:26" s="84" customFormat="1" ht="21.95" customHeight="1">
      <c r="A23" s="580" t="s">
        <v>36</v>
      </c>
      <c r="B23" s="581"/>
      <c r="C23" s="581"/>
      <c r="D23" s="581"/>
      <c r="E23" s="581"/>
      <c r="F23" s="581"/>
      <c r="G23" s="581"/>
      <c r="H23" s="582"/>
      <c r="I23" s="68" t="str">
        <f>'1.1 บันทึกข้อมูล'!J54</f>
        <v>Auto-calculate</v>
      </c>
      <c r="J23" s="67"/>
      <c r="K23" s="93"/>
      <c r="L23" s="93"/>
      <c r="M23" s="95"/>
      <c r="N23" s="80"/>
      <c r="O23" s="93"/>
      <c r="P23" s="94"/>
      <c r="Q23" s="94"/>
    </row>
    <row r="24" spans="1:26" s="84" customFormat="1" ht="21.95" customHeight="1">
      <c r="A24" s="592" t="s">
        <v>77</v>
      </c>
      <c r="B24" s="593"/>
      <c r="C24" s="593"/>
      <c r="D24" s="593"/>
      <c r="E24" s="593"/>
      <c r="F24" s="593"/>
      <c r="G24" s="593"/>
      <c r="H24" s="594"/>
      <c r="I24" s="106" t="str">
        <f>'1.1 บันทึกข้อมูล'!I56</f>
        <v>Auto-calculate</v>
      </c>
      <c r="J24" s="69"/>
      <c r="K24" s="93"/>
      <c r="L24" s="93"/>
      <c r="M24" s="96" t="s">
        <v>54</v>
      </c>
      <c r="N24" s="93"/>
      <c r="O24" s="93"/>
      <c r="P24" s="94"/>
    </row>
    <row r="25" spans="1:26" s="84" customFormat="1" ht="21.95" customHeight="1">
      <c r="A25" s="592" t="s">
        <v>78</v>
      </c>
      <c r="B25" s="593"/>
      <c r="C25" s="593"/>
      <c r="D25" s="593"/>
      <c r="E25" s="593"/>
      <c r="F25" s="593"/>
      <c r="G25" s="593"/>
      <c r="H25" s="594"/>
      <c r="I25" s="106" t="str">
        <f>'1.1 บันทึกข้อมูล'!I62</f>
        <v>Auto-calculate</v>
      </c>
      <c r="J25" s="69"/>
      <c r="K25" s="93"/>
      <c r="L25" s="93"/>
      <c r="M25" s="96" t="s">
        <v>57</v>
      </c>
      <c r="N25" s="93"/>
      <c r="O25" s="93"/>
      <c r="P25" s="94"/>
    </row>
    <row r="26" spans="1:26" s="84" customFormat="1" ht="21.95" customHeight="1">
      <c r="A26" s="592" t="s">
        <v>79</v>
      </c>
      <c r="B26" s="593"/>
      <c r="C26" s="593"/>
      <c r="D26" s="593"/>
      <c r="E26" s="593"/>
      <c r="F26" s="593"/>
      <c r="G26" s="593"/>
      <c r="H26" s="594"/>
      <c r="I26" s="106" t="str">
        <f>'1.1 บันทึกข้อมูล'!I68</f>
        <v>Auto-calculate</v>
      </c>
      <c r="J26" s="69"/>
      <c r="K26" s="93"/>
      <c r="L26" s="93"/>
      <c r="M26" s="96" t="s">
        <v>55</v>
      </c>
      <c r="N26" s="93"/>
      <c r="O26" s="93"/>
      <c r="P26" s="94"/>
    </row>
    <row r="27" spans="1:26" s="84" customFormat="1" ht="21.95" customHeight="1">
      <c r="A27" s="592" t="s">
        <v>80</v>
      </c>
      <c r="B27" s="593"/>
      <c r="C27" s="593"/>
      <c r="D27" s="593"/>
      <c r="E27" s="593"/>
      <c r="F27" s="593"/>
      <c r="G27" s="593"/>
      <c r="H27" s="594"/>
      <c r="I27" s="106" t="str">
        <f>'1.1 บันทึกข้อมูล'!I78</f>
        <v>Auto-calculate</v>
      </c>
      <c r="J27" s="69"/>
      <c r="K27" s="97"/>
      <c r="L27" s="97"/>
      <c r="M27" s="96" t="s">
        <v>56</v>
      </c>
      <c r="N27" s="97"/>
      <c r="O27" s="97"/>
    </row>
    <row r="28" spans="1:26" s="84" customFormat="1" ht="21.95" customHeight="1">
      <c r="A28" s="580" t="s">
        <v>35</v>
      </c>
      <c r="B28" s="581"/>
      <c r="C28" s="581"/>
      <c r="D28" s="581"/>
      <c r="E28" s="581"/>
      <c r="F28" s="581"/>
      <c r="G28" s="581"/>
      <c r="H28" s="582"/>
      <c r="I28" s="106" t="str">
        <f>IF('1.1 บันทึกข้อมูล'!J84="","",'1.1 บันทึกข้อมูล'!J84)</f>
        <v/>
      </c>
      <c r="J28" s="113"/>
      <c r="K28" s="97"/>
      <c r="L28" s="97"/>
      <c r="M28" s="96"/>
      <c r="N28" s="97"/>
      <c r="O28" s="97"/>
    </row>
    <row r="29" spans="1:26" s="84" customFormat="1" ht="21.95" customHeight="1">
      <c r="A29" s="583" t="s">
        <v>7</v>
      </c>
      <c r="B29" s="584"/>
      <c r="C29" s="584"/>
      <c r="D29" s="584"/>
      <c r="E29" s="584"/>
      <c r="F29" s="584"/>
      <c r="G29" s="584"/>
      <c r="H29" s="585"/>
      <c r="I29" s="65" t="str">
        <f>IFERROR(AVERAGE(I22:I23,I28),"Auto-calculate")</f>
        <v>Auto-calculate</v>
      </c>
      <c r="J29" s="66"/>
      <c r="K29" s="97"/>
      <c r="L29" s="97"/>
      <c r="M29" s="96"/>
      <c r="N29" s="97"/>
      <c r="O29" s="97"/>
    </row>
    <row r="30" spans="1:26" s="84" customFormat="1" ht="21" customHeight="1">
      <c r="A30" s="595" t="s">
        <v>8</v>
      </c>
      <c r="B30" s="596"/>
      <c r="C30" s="596"/>
      <c r="D30" s="596"/>
      <c r="E30" s="596"/>
      <c r="F30" s="596"/>
      <c r="G30" s="596"/>
      <c r="H30" s="596"/>
      <c r="I30" s="596"/>
      <c r="J30" s="597"/>
      <c r="K30" s="97"/>
      <c r="L30" s="97"/>
      <c r="M30" s="96"/>
      <c r="N30" s="97"/>
      <c r="O30" s="97"/>
    </row>
    <row r="31" spans="1:26" s="84" customFormat="1" ht="21.95" customHeight="1">
      <c r="A31" s="580" t="s">
        <v>34</v>
      </c>
      <c r="B31" s="581"/>
      <c r="C31" s="581"/>
      <c r="D31" s="581"/>
      <c r="E31" s="581"/>
      <c r="F31" s="581"/>
      <c r="G31" s="581"/>
      <c r="H31" s="582"/>
      <c r="I31" s="106" t="str">
        <f>IF('1.1 บันทึกข้อมูล'!J87="","",'1.1 บันทึกข้อมูล'!J87)</f>
        <v/>
      </c>
      <c r="J31" s="67"/>
      <c r="K31" s="97"/>
      <c r="L31" s="97"/>
      <c r="M31" s="96"/>
      <c r="N31" s="97"/>
      <c r="O31" s="97"/>
    </row>
    <row r="32" spans="1:26" s="84" customFormat="1" ht="21.95" customHeight="1">
      <c r="A32" s="580" t="s">
        <v>33</v>
      </c>
      <c r="B32" s="581"/>
      <c r="C32" s="581"/>
      <c r="D32" s="581"/>
      <c r="E32" s="581"/>
      <c r="F32" s="581"/>
      <c r="G32" s="581"/>
      <c r="H32" s="582"/>
      <c r="I32" s="106" t="str">
        <f>IF('1.1 บันทึกข้อมูล'!J88="","",'1.1 บันทึกข้อมูล'!J88)</f>
        <v/>
      </c>
      <c r="J32" s="67"/>
      <c r="K32" s="97"/>
      <c r="L32" s="97"/>
      <c r="M32" s="96"/>
      <c r="N32" s="97"/>
      <c r="O32" s="97"/>
    </row>
    <row r="33" spans="1:15" s="84" customFormat="1" ht="21.95" customHeight="1">
      <c r="A33" s="580" t="s">
        <v>32</v>
      </c>
      <c r="B33" s="581"/>
      <c r="C33" s="581"/>
      <c r="D33" s="581"/>
      <c r="E33" s="581"/>
      <c r="F33" s="581"/>
      <c r="G33" s="581"/>
      <c r="H33" s="582"/>
      <c r="I33" s="106" t="str">
        <f>IF('1.1 บันทึกข้อมูล'!J89="","",'1.1 บันทึกข้อมูล'!J89)</f>
        <v/>
      </c>
      <c r="J33" s="67"/>
      <c r="K33" s="97"/>
      <c r="L33" s="97"/>
      <c r="M33" s="96"/>
      <c r="N33" s="97"/>
      <c r="O33" s="97"/>
    </row>
    <row r="34" spans="1:15" s="84" customFormat="1" ht="21.95" customHeight="1">
      <c r="A34" s="580" t="s">
        <v>31</v>
      </c>
      <c r="B34" s="581"/>
      <c r="C34" s="581"/>
      <c r="D34" s="581"/>
      <c r="E34" s="581"/>
      <c r="F34" s="581"/>
      <c r="G34" s="581"/>
      <c r="H34" s="582"/>
      <c r="I34" s="106" t="str">
        <f>'1.1 บันทึกข้อมูล'!J90</f>
        <v>Auto-calculate</v>
      </c>
      <c r="J34" s="67"/>
      <c r="K34" s="97"/>
      <c r="L34" s="97"/>
      <c r="M34" s="96"/>
      <c r="N34" s="97"/>
      <c r="O34" s="97"/>
    </row>
    <row r="35" spans="1:15" s="84" customFormat="1" ht="21.95" customHeight="1">
      <c r="A35" s="583" t="s">
        <v>9</v>
      </c>
      <c r="B35" s="584"/>
      <c r="C35" s="584"/>
      <c r="D35" s="584"/>
      <c r="E35" s="584"/>
      <c r="F35" s="584"/>
      <c r="G35" s="584"/>
      <c r="H35" s="585"/>
      <c r="I35" s="65" t="str">
        <f>IFERROR(AVERAGE(I31:I34),"Auto-calculate")</f>
        <v>Auto-calculate</v>
      </c>
      <c r="J35" s="66"/>
      <c r="K35" s="97"/>
      <c r="L35" s="97"/>
      <c r="M35" s="96"/>
      <c r="N35" s="97"/>
      <c r="O35" s="97"/>
    </row>
    <row r="36" spans="1:15" s="84" customFormat="1" ht="21" customHeight="1">
      <c r="A36" s="595" t="s">
        <v>10</v>
      </c>
      <c r="B36" s="596"/>
      <c r="C36" s="596"/>
      <c r="D36" s="596"/>
      <c r="E36" s="596"/>
      <c r="F36" s="596"/>
      <c r="G36" s="596"/>
      <c r="H36" s="596"/>
      <c r="I36" s="596"/>
      <c r="J36" s="597"/>
      <c r="K36" s="97"/>
      <c r="L36" s="97"/>
      <c r="M36" s="96"/>
      <c r="N36" s="97"/>
      <c r="O36" s="97"/>
    </row>
    <row r="37" spans="1:15" s="84" customFormat="1" ht="21.95" customHeight="1">
      <c r="A37" s="580" t="s">
        <v>11</v>
      </c>
      <c r="B37" s="581"/>
      <c r="C37" s="581"/>
      <c r="D37" s="581"/>
      <c r="E37" s="581"/>
      <c r="F37" s="581"/>
      <c r="G37" s="581"/>
      <c r="H37" s="582"/>
      <c r="I37" s="106" t="str">
        <f>IF('1.1 บันทึกข้อมูล'!J96="","",'1.1 บันทึกข้อมูล'!J96)</f>
        <v/>
      </c>
      <c r="J37" s="67"/>
      <c r="K37" s="97"/>
      <c r="L37" s="97"/>
      <c r="M37" s="96"/>
      <c r="N37" s="97"/>
      <c r="O37" s="97"/>
    </row>
    <row r="38" spans="1:15" s="84" customFormat="1" ht="21.95" customHeight="1">
      <c r="A38" s="586" t="s">
        <v>12</v>
      </c>
      <c r="B38" s="587"/>
      <c r="C38" s="587"/>
      <c r="D38" s="587"/>
      <c r="E38" s="587"/>
      <c r="F38" s="587"/>
      <c r="G38" s="587"/>
      <c r="H38" s="588"/>
      <c r="I38" s="70" t="str">
        <f>IF(I37="-","-",IFERROR(AVERAGE(I37),"Auto-calculate"))</f>
        <v>Auto-calculate</v>
      </c>
      <c r="J38" s="71"/>
      <c r="K38" s="97"/>
      <c r="L38" s="97"/>
      <c r="M38" s="96"/>
      <c r="N38" s="97"/>
      <c r="O38" s="97"/>
    </row>
    <row r="39" spans="1:15" s="84" customFormat="1" ht="21.95" customHeight="1" thickBot="1">
      <c r="A39" s="589" t="s">
        <v>13</v>
      </c>
      <c r="B39" s="590"/>
      <c r="C39" s="590"/>
      <c r="D39" s="590"/>
      <c r="E39" s="590"/>
      <c r="F39" s="590"/>
      <c r="G39" s="590"/>
      <c r="H39" s="591"/>
      <c r="I39" s="72" t="str">
        <f>IFERROR(AVERAGE(I11:I14,I17:I19,I22:I23,I28,I31:I34,I37),"Auto-calculate")</f>
        <v>Auto-calculate</v>
      </c>
      <c r="J39" s="73" t="str">
        <f>IF(I9="ไม่ผ่านการประเมิน","คะแนนประเมิน= 0"," ")</f>
        <v xml:space="preserve"> </v>
      </c>
      <c r="K39" s="97"/>
      <c r="L39" s="97"/>
      <c r="M39" s="96"/>
      <c r="N39" s="97"/>
      <c r="O39" s="97"/>
    </row>
    <row r="40" spans="1:15" ht="9" customHeight="1">
      <c r="L40" s="323"/>
      <c r="M40" s="324"/>
    </row>
    <row r="41" spans="1:15" ht="5.25" customHeight="1">
      <c r="L41" s="323"/>
      <c r="M41" s="324"/>
    </row>
    <row r="42" spans="1:15" ht="26.1" customHeight="1">
      <c r="A42" s="311"/>
      <c r="B42" s="311"/>
      <c r="C42" s="311"/>
      <c r="D42" s="311"/>
      <c r="E42" s="311"/>
      <c r="F42" s="311"/>
      <c r="G42" s="311"/>
      <c r="H42" s="311"/>
      <c r="I42" s="311"/>
      <c r="J42" s="311"/>
      <c r="M42" s="325"/>
    </row>
  </sheetData>
  <sheetProtection algorithmName="SHA-512" hashValue="vUvIEAX6cuEC0WDLeMjSrbjnQHk7pUpyn3RvQBY+3b9ZkuQYwPTNuWiH7upuwmOq+UB6XNajNCACEn/SFzK1/Q==" saltValue="kL+oJZjClOgJshpUDij6Fg==" spinCount="100000" sheet="1" objects="1" scenarios="1"/>
  <dataConsolidate/>
  <mergeCells count="34">
    <mergeCell ref="A37:H37"/>
    <mergeCell ref="A33:H33"/>
    <mergeCell ref="A34:H34"/>
    <mergeCell ref="A26:H26"/>
    <mergeCell ref="A25:H25"/>
    <mergeCell ref="A38:H38"/>
    <mergeCell ref="A39:H39"/>
    <mergeCell ref="A27:H27"/>
    <mergeCell ref="A8:J8"/>
    <mergeCell ref="A10:J10"/>
    <mergeCell ref="A9:H9"/>
    <mergeCell ref="A11:H11"/>
    <mergeCell ref="A12:H12"/>
    <mergeCell ref="A17:H17"/>
    <mergeCell ref="A18:H18"/>
    <mergeCell ref="A14:H14"/>
    <mergeCell ref="A24:H24"/>
    <mergeCell ref="A16:J16"/>
    <mergeCell ref="A21:J21"/>
    <mergeCell ref="A30:J30"/>
    <mergeCell ref="A36:J36"/>
    <mergeCell ref="A29:H29"/>
    <mergeCell ref="A35:H35"/>
    <mergeCell ref="A19:H19"/>
    <mergeCell ref="A22:H22"/>
    <mergeCell ref="A23:H23"/>
    <mergeCell ref="A28:H28"/>
    <mergeCell ref="A31:H31"/>
    <mergeCell ref="A32:H32"/>
    <mergeCell ref="A1:J1"/>
    <mergeCell ref="A7:H7"/>
    <mergeCell ref="A13:H13"/>
    <mergeCell ref="A15:H15"/>
    <mergeCell ref="A20:H20"/>
  </mergeCells>
  <conditionalFormatting sqref="L9">
    <cfRule type="expression" dxfId="22" priority="17">
      <formula>LEN(I9)=14</formula>
    </cfRule>
  </conditionalFormatting>
  <conditionalFormatting sqref="I17:I19 I22 I24:I28 I31:I34 I37 I11:I14">
    <cfRule type="notContainsBlanks" dxfId="21" priority="21">
      <formula>LEN(TRIM(I11))&gt;0</formula>
    </cfRule>
  </conditionalFormatting>
  <conditionalFormatting sqref="I9">
    <cfRule type="cellIs" dxfId="20" priority="1" operator="equal">
      <formula>"ไม่ผ่าน"</formula>
    </cfRule>
  </conditionalFormatting>
  <dataValidations xWindow="686" yWindow="387" count="4">
    <dataValidation type="list" allowBlank="1" showInputMessage="1" showErrorMessage="1" sqref="M10" xr:uid="{00000000-0002-0000-0300-000000000000}">
      <formula1>$M$8:$M$9</formula1>
    </dataValidation>
    <dataValidation type="decimal" errorStyle="warning" allowBlank="1" showInputMessage="1" showErrorMessage="1" error="ใส่คะแนน 0 ถึง 5 หรือ ขีด(-) กดปุ่ม Yes" sqref="I37 I17:I19 I22 I24:I28 I31:I34 I11:I14" xr:uid="{00000000-0002-0000-0300-000001000000}">
      <formula1>0</formula1>
      <formula2>5</formula2>
    </dataValidation>
    <dataValidation type="list" allowBlank="1" showInputMessage="1" showErrorMessage="1" sqref="O7" xr:uid="{00000000-0002-0000-0300-000002000000}">
      <formula1>คณะ</formula1>
    </dataValidation>
    <dataValidation type="list" allowBlank="1" showInputMessage="1" showErrorMessage="1" sqref="O8" xr:uid="{00000000-0002-0000-0300-000003000000}">
      <formula1>INDIRECT($O$7)</formula1>
    </dataValidation>
  </dataValidations>
  <pageMargins left="0.52" right="0.35433070866141736" top="0.51" bottom="0.57999999999999996" header="0.23622047244094491" footer="0.15748031496062992"/>
  <pageSetup paperSize="9" fitToWidth="0" orientation="portrait" r:id="rId1"/>
  <headerFooter>
    <oddFooter>&amp;L&amp;G  &amp;10 มหาวิทยาลัยเทคโนโลยีราชมงคลพระนคร</oddFooter>
  </headerFooter>
  <ignoredErrors>
    <ignoredError sqref="J9" unlockedFormula="1"/>
  </ignoredErrors>
  <drawing r:id="rId2"/>
  <legacyDrawing r:id="rId3"/>
  <legacyDrawingHF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3" operator="containsText" id="{15204D70-DE42-49C3-BD9F-6C4EFFFEAF31}">
            <xm:f>NOT(ISERROR(SEARCH("bank",I11)))</xm:f>
            <xm:f>"bank"</xm:f>
            <x14:dxf>
              <font>
                <color rgb="FF9C0006"/>
              </font>
              <fill>
                <patternFill patternType="none">
                  <bgColor auto="1"/>
                </patternFill>
              </fill>
            </x14:dxf>
          </x14:cfRule>
          <xm:sqref>I11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>
    <tabColor rgb="FF00B050"/>
    <pageSetUpPr fitToPage="1"/>
  </sheetPr>
  <dimension ref="B1:W56"/>
  <sheetViews>
    <sheetView showGridLines="0" topLeftCell="A3" zoomScaleNormal="100" workbookViewId="0">
      <pane ySplit="4" topLeftCell="A37" activePane="bottomLeft" state="frozen"/>
      <selection activeCell="B3" sqref="B3"/>
      <selection pane="bottomLeft" activeCell="B3" sqref="B3:I3"/>
    </sheetView>
  </sheetViews>
  <sheetFormatPr defaultColWidth="9" defaultRowHeight="23.25"/>
  <cols>
    <col min="1" max="1" width="1.75" style="390" customWidth="1"/>
    <col min="2" max="2" width="11.25" style="390" customWidth="1"/>
    <col min="3" max="4" width="9" style="390"/>
    <col min="5" max="5" width="21.125" style="443" customWidth="1"/>
    <col min="6" max="7" width="17.25" style="443" customWidth="1"/>
    <col min="8" max="8" width="19" style="390" customWidth="1"/>
    <col min="9" max="9" width="26.125" style="390" customWidth="1"/>
    <col min="10" max="10" width="17.75" style="390" customWidth="1"/>
    <col min="11" max="12" width="25.375" style="405" customWidth="1"/>
    <col min="13" max="13" width="14" style="406" customWidth="1"/>
    <col min="14" max="14" width="18.375" style="406" customWidth="1"/>
    <col min="15" max="20" width="9" style="407"/>
    <col min="21" max="16384" width="9" style="390"/>
  </cols>
  <sheetData>
    <row r="1" spans="2:23" hidden="1">
      <c r="B1" s="606" t="s">
        <v>101</v>
      </c>
      <c r="C1" s="606"/>
      <c r="D1" s="606"/>
      <c r="E1" s="606"/>
      <c r="F1" s="606"/>
      <c r="G1" s="606"/>
      <c r="H1" s="606"/>
      <c r="I1" s="606"/>
    </row>
    <row r="2" spans="2:23" ht="26.25" hidden="1" customHeight="1">
      <c r="B2" s="408" t="s">
        <v>52</v>
      </c>
      <c r="C2" s="607">
        <f>'2.1 Report คะแนนระดับหลักสูตร'!$B$3:$F$3</f>
        <v>0</v>
      </c>
      <c r="D2" s="607"/>
      <c r="E2" s="607"/>
      <c r="F2" s="607"/>
      <c r="G2" s="607"/>
      <c r="H2" s="309"/>
      <c r="I2" s="309"/>
      <c r="J2" s="309"/>
    </row>
    <row r="3" spans="2:23" ht="26.25" customHeight="1">
      <c r="B3" s="608" t="str">
        <f>CONCATENATE("ตารางการวิเคราะห์คุณภาพการศึกษาภายใน ระดับหลักสูตร (IPO)  ปีการศึกษา ",'1.1 บันทึกข้อมูล'!I1)</f>
        <v>ตารางการวิเคราะห์คุณภาพการศึกษาภายใน ระดับหลักสูตร (IPO)  ปีการศึกษา …....</v>
      </c>
      <c r="C3" s="609"/>
      <c r="D3" s="610"/>
      <c r="E3" s="610"/>
      <c r="F3" s="610"/>
      <c r="G3" s="610"/>
      <c r="H3" s="610"/>
      <c r="I3" s="611"/>
      <c r="J3" s="309"/>
      <c r="K3" s="309"/>
      <c r="L3" s="309"/>
    </row>
    <row r="4" spans="2:23" s="358" customFormat="1" ht="23.25" customHeight="1">
      <c r="B4" s="478" t="s">
        <v>52</v>
      </c>
      <c r="C4" s="513" t="str">
        <f>IF('1.1 บันทึกข้อมูล'!B5="","",'1.1 บันทึกข้อมูล'!B5)</f>
        <v/>
      </c>
      <c r="D4" s="479"/>
      <c r="E4" s="479"/>
      <c r="F4" s="479"/>
      <c r="G4" s="479"/>
      <c r="H4" s="479"/>
      <c r="I4" s="480"/>
      <c r="J4" s="309"/>
      <c r="K4" s="309"/>
      <c r="L4" s="309"/>
      <c r="M4" s="361"/>
      <c r="N4" s="361"/>
      <c r="O4" s="362"/>
      <c r="P4" s="362"/>
    </row>
    <row r="5" spans="2:23" s="358" customFormat="1" ht="3" customHeight="1">
      <c r="B5" s="457"/>
      <c r="C5" s="458"/>
      <c r="D5" s="458"/>
      <c r="E5" s="458"/>
      <c r="F5" s="458"/>
      <c r="G5" s="458"/>
      <c r="H5" s="458"/>
      <c r="I5" s="459"/>
      <c r="J5" s="300"/>
      <c r="K5" s="361"/>
      <c r="L5" s="362"/>
      <c r="M5" s="361"/>
      <c r="N5" s="361"/>
      <c r="O5" s="362"/>
      <c r="P5" s="362"/>
    </row>
    <row r="6" spans="2:23" s="358" customFormat="1" ht="21" customHeight="1">
      <c r="B6" s="460" t="s">
        <v>53</v>
      </c>
      <c r="C6" s="481" t="str">
        <f>IF('1.1 บันทึกข้อมูล'!I3="","",'1.1 บันทึกข้อมูล'!I3)</f>
        <v/>
      </c>
      <c r="D6" s="481"/>
      <c r="E6" s="481"/>
      <c r="F6" s="481"/>
      <c r="G6" s="482" t="s">
        <v>58</v>
      </c>
      <c r="H6" s="481" t="str">
        <f>IF('1.1 บันทึกข้อมูล'!B3="","",'1.1 บันทึกข้อมูล'!B3)</f>
        <v/>
      </c>
      <c r="I6" s="483"/>
      <c r="J6" s="309"/>
      <c r="K6" s="309"/>
      <c r="L6" s="309"/>
      <c r="M6" s="309"/>
      <c r="N6" s="309"/>
      <c r="O6" s="309"/>
      <c r="P6" s="309"/>
      <c r="Q6" s="309"/>
      <c r="R6" s="309"/>
      <c r="S6" s="309"/>
      <c r="T6" s="309"/>
      <c r="U6" s="309"/>
      <c r="V6" s="309"/>
      <c r="W6" s="309"/>
    </row>
    <row r="7" spans="2:23" ht="3.75" customHeight="1">
      <c r="B7" s="408"/>
      <c r="C7" s="409"/>
      <c r="D7" s="409"/>
      <c r="E7" s="409"/>
      <c r="F7" s="409"/>
      <c r="G7" s="409"/>
      <c r="H7" s="309"/>
      <c r="I7" s="309"/>
      <c r="J7" s="309"/>
      <c r="K7" s="309"/>
      <c r="L7" s="309"/>
      <c r="M7" s="309"/>
      <c r="N7" s="309"/>
      <c r="O7" s="309"/>
      <c r="P7" s="309"/>
      <c r="Q7" s="309"/>
      <c r="R7" s="309"/>
      <c r="S7" s="309"/>
      <c r="T7" s="309"/>
      <c r="U7" s="309"/>
      <c r="V7" s="309"/>
      <c r="W7" s="309"/>
    </row>
    <row r="8" spans="2:23" s="415" customFormat="1" ht="82.5" customHeight="1">
      <c r="B8" s="410" t="s">
        <v>14</v>
      </c>
      <c r="C8" s="410" t="s">
        <v>15</v>
      </c>
      <c r="D8" s="410" t="s">
        <v>16</v>
      </c>
      <c r="E8" s="411" t="s">
        <v>17</v>
      </c>
      <c r="F8" s="411" t="s">
        <v>18</v>
      </c>
      <c r="G8" s="411" t="s">
        <v>19</v>
      </c>
      <c r="H8" s="410" t="s">
        <v>20</v>
      </c>
      <c r="I8" s="412" t="s">
        <v>21</v>
      </c>
      <c r="J8" s="309"/>
      <c r="K8" s="413"/>
      <c r="L8" s="413"/>
      <c r="M8" s="413"/>
      <c r="N8" s="413"/>
      <c r="O8" s="414"/>
      <c r="P8" s="414"/>
      <c r="Q8" s="414"/>
      <c r="R8" s="414"/>
      <c r="S8" s="414"/>
      <c r="T8" s="414"/>
    </row>
    <row r="9" spans="2:23" ht="24.95" customHeight="1">
      <c r="B9" s="416">
        <v>1</v>
      </c>
      <c r="C9" s="598" t="str">
        <f>IF('2.1 Report คะแนนระดับหลักสูตร'!I9="","",'2.1 Report คะแนนระดับหลักสูตร'!I9)</f>
        <v/>
      </c>
      <c r="D9" s="599"/>
      <c r="E9" s="599"/>
      <c r="F9" s="599"/>
      <c r="G9" s="599"/>
      <c r="H9" s="599"/>
      <c r="I9" s="417" t="str">
        <f>IF('1.1 บันทึกข้อมูล'!J9="ไม่ผ่าน","หลักสูตรไม่ได้มาตรฐาน","")</f>
        <v/>
      </c>
      <c r="J9" s="418"/>
      <c r="K9"/>
      <c r="L9" s="419" t="str">
        <f>'2.4 Report-กราฟ 3 ปี (แนวโน้ม)'!F6</f>
        <v>ปีการศึกษา …....</v>
      </c>
      <c r="M9" s="420"/>
      <c r="N9" s="421"/>
      <c r="O9" s="422"/>
      <c r="P9" s="422"/>
      <c r="Q9" s="423"/>
      <c r="R9" s="423"/>
      <c r="S9" s="423"/>
      <c r="T9" s="423"/>
    </row>
    <row r="10" spans="2:23" ht="24.95" customHeight="1">
      <c r="B10" s="424">
        <v>2</v>
      </c>
      <c r="C10" s="600" t="s">
        <v>22</v>
      </c>
      <c r="D10" s="425">
        <v>2</v>
      </c>
      <c r="E10" s="426" t="s">
        <v>4</v>
      </c>
      <c r="F10" s="426" t="s">
        <v>4</v>
      </c>
      <c r="G10" s="427" t="str">
        <f>IF(AND('2.1 Report คะแนนระดับหลักสูตร'!I11="-",'2.1 Report คะแนนระดับหลักสูตร'!I12="-",'2.1 Report คะแนนระดับหลักสูตร'!I13="-"),"-",IFERROR(AVERAGE('2.1 Report คะแนนระดับหลักสูตร'!I11:I13),"Auto-calculate"))</f>
        <v>Auto-calculate</v>
      </c>
      <c r="H10" s="427" t="str">
        <f>'2.1 Report คะแนนระดับหลักสูตร'!I15</f>
        <v>Auto-calculate</v>
      </c>
      <c r="I10" s="428" t="str">
        <f>IF(H10="-","-",IF(H10&gt;=4.01,"ระดับคุณภาพดีมาก",IF(H10&gt;=3.01,"ระดับคุณภาพดี",IF(H10&gt;=2.01,"ระดับคุณภาพปานกลาง",IF(H10&gt;=0.01,"ระดับคุณภาพน้อย")))))</f>
        <v>ระดับคุณภาพดีมาก</v>
      </c>
      <c r="J10" s="405" t="str">
        <f>CONCATENATE("ผลการประเมินคุณภาพการศึกษาภายใน ระดับหลักสูตร ปีการศึกษา ",'1.1 บันทึกข้อมูล'!I1)</f>
        <v>ผลการประเมินคุณภาพการศึกษาภายใน ระดับหลักสูตร ปีการศึกษา …....</v>
      </c>
      <c r="K10" s="419" t="s">
        <v>27</v>
      </c>
      <c r="L10" s="429" t="str">
        <f t="shared" ref="L10:L15" si="0">H10</f>
        <v>Auto-calculate</v>
      </c>
      <c r="M10" s="430" t="s">
        <v>30</v>
      </c>
      <c r="N10" s="431" t="str">
        <f>E14</f>
        <v>-</v>
      </c>
      <c r="O10" s="432" t="str">
        <f>F14</f>
        <v>Auto-calculate</v>
      </c>
      <c r="P10" s="432" t="str">
        <f>G14</f>
        <v>-</v>
      </c>
      <c r="Q10" s="423"/>
      <c r="R10" s="423"/>
      <c r="S10" s="423"/>
      <c r="T10" s="423"/>
    </row>
    <row r="11" spans="2:23" ht="24.95" customHeight="1">
      <c r="B11" s="416">
        <v>3</v>
      </c>
      <c r="C11" s="601"/>
      <c r="D11" s="425">
        <v>3</v>
      </c>
      <c r="E11" s="427" t="str">
        <f>IFERROR(AVERAGE('2.1 Report คะแนนระดับหลักสูตร'!I17:I19),"Auto-calculate")</f>
        <v>Auto-calculate</v>
      </c>
      <c r="F11" s="426" t="s">
        <v>4</v>
      </c>
      <c r="G11" s="426" t="s">
        <v>4</v>
      </c>
      <c r="H11" s="427" t="str">
        <f>'2.1 Report คะแนนระดับหลักสูตร'!I20</f>
        <v>Auto-calculate</v>
      </c>
      <c r="I11" s="428" t="str">
        <f>IF(H11&gt;=4.01,"ระดับคุณภาพดีมาก",IF(H11&gt;=3.01,"ระดับคุณภาพดี",IF(H11&gt;=2.01,"ระดับคุณภาพปานกลาง",IF(H11&gt;=0.01,"ระดับคุณภาพน้อย"))))</f>
        <v>ระดับคุณภาพดีมาก</v>
      </c>
      <c r="J11" s="433" t="s">
        <v>51</v>
      </c>
      <c r="K11" s="419" t="s">
        <v>26</v>
      </c>
      <c r="L11" s="429" t="str">
        <f t="shared" si="0"/>
        <v>Auto-calculate</v>
      </c>
      <c r="M11" s="430" t="s">
        <v>29</v>
      </c>
      <c r="N11" s="431" t="str">
        <f>E13</f>
        <v>Auto-calculate</v>
      </c>
      <c r="O11" s="432" t="str">
        <f>F13</f>
        <v>Auto-calculate</v>
      </c>
      <c r="P11" s="432" t="str">
        <f>G13</f>
        <v>-</v>
      </c>
      <c r="Q11" s="423"/>
      <c r="R11" s="423"/>
      <c r="S11" s="423"/>
      <c r="T11" s="423"/>
    </row>
    <row r="12" spans="2:23" ht="24.95" customHeight="1">
      <c r="B12" s="416">
        <v>4</v>
      </c>
      <c r="C12" s="601"/>
      <c r="D12" s="425">
        <v>3</v>
      </c>
      <c r="E12" s="427" t="str">
        <f>IFERROR(AVERAGE('2.1 Report คะแนนระดับหลักสูตร'!I22:I23,'2.1 Report คะแนนระดับหลักสูตร'!I28),"Auto-calculate")</f>
        <v>Auto-calculate</v>
      </c>
      <c r="F12" s="426" t="s">
        <v>4</v>
      </c>
      <c r="G12" s="426" t="s">
        <v>4</v>
      </c>
      <c r="H12" s="427" t="str">
        <f>'2.1 Report คะแนนระดับหลักสูตร'!I29</f>
        <v>Auto-calculate</v>
      </c>
      <c r="I12" s="428" t="str">
        <f t="shared" ref="I12:I14" si="1">IF(H12&gt;=4.01,"ระดับคุณภาพดีมาก",IF(H12&gt;=3.01,"ระดับคุณภาพดี",IF(H12&gt;=2.01,"ระดับคุณภาพปานกลาง",IF(H12&gt;=0.01,"ระดับคุณภาพน้อย"))))</f>
        <v>ระดับคุณภาพดีมาก</v>
      </c>
      <c r="J12" s="433">
        <f>LEN(C9)</f>
        <v>0</v>
      </c>
      <c r="K12" s="419" t="s">
        <v>28</v>
      </c>
      <c r="L12" s="429" t="str">
        <f t="shared" si="0"/>
        <v>Auto-calculate</v>
      </c>
      <c r="M12" s="430" t="s">
        <v>28</v>
      </c>
      <c r="N12" s="431" t="str">
        <f t="shared" ref="N12" si="2">E12</f>
        <v>Auto-calculate</v>
      </c>
      <c r="O12" s="432" t="str">
        <f>F12</f>
        <v>-</v>
      </c>
      <c r="P12" s="432" t="str">
        <f>G12</f>
        <v>-</v>
      </c>
      <c r="Q12" s="423"/>
      <c r="R12" s="423"/>
      <c r="S12" s="423"/>
      <c r="T12" s="423"/>
    </row>
    <row r="13" spans="2:23" ht="24.95" customHeight="1">
      <c r="B13" s="416">
        <v>5</v>
      </c>
      <c r="C13" s="601"/>
      <c r="D13" s="425">
        <v>4</v>
      </c>
      <c r="E13" s="427" t="str">
        <f>IF('2.1 Report คะแนนระดับหลักสูตร'!I31 = "","Auto-calculate",'2.1 Report คะแนนระดับหลักสูตร'!I31)</f>
        <v>Auto-calculate</v>
      </c>
      <c r="F13" s="427" t="str">
        <f>IFERROR(AVERAGE('2.1 Report คะแนนระดับหลักสูตร'!I32:I34),"Auto-calculate")</f>
        <v>Auto-calculate</v>
      </c>
      <c r="G13" s="426" t="s">
        <v>4</v>
      </c>
      <c r="H13" s="427" t="str">
        <f>'2.1 Report คะแนนระดับหลักสูตร'!I35</f>
        <v>Auto-calculate</v>
      </c>
      <c r="I13" s="428" t="str">
        <f t="shared" si="1"/>
        <v>ระดับคุณภาพดีมาก</v>
      </c>
      <c r="J13" s="434" t="str">
        <f>IF(J12=17,J14,IF(J12&lt;&gt;17,'2.1 Report คะแนนระดับหลักสูตร'!I39))</f>
        <v>Auto-calculate</v>
      </c>
      <c r="K13" s="419" t="s">
        <v>29</v>
      </c>
      <c r="L13" s="429" t="str">
        <f t="shared" si="0"/>
        <v>Auto-calculate</v>
      </c>
      <c r="M13" s="430" t="s">
        <v>26</v>
      </c>
      <c r="N13" s="435" t="str">
        <f>E11</f>
        <v>Auto-calculate</v>
      </c>
      <c r="O13" s="432" t="str">
        <f>F11</f>
        <v>-</v>
      </c>
      <c r="P13" s="432" t="str">
        <f>G11</f>
        <v>-</v>
      </c>
      <c r="Q13" s="423"/>
      <c r="R13" s="423"/>
      <c r="S13" s="423"/>
      <c r="T13" s="423"/>
    </row>
    <row r="14" spans="2:23" ht="24.95" customHeight="1">
      <c r="B14" s="416">
        <v>6</v>
      </c>
      <c r="C14" s="601"/>
      <c r="D14" s="425">
        <v>1</v>
      </c>
      <c r="E14" s="426" t="s">
        <v>4</v>
      </c>
      <c r="F14" s="427" t="str">
        <f>'2.1 Report คะแนนระดับหลักสูตร'!I38</f>
        <v>Auto-calculate</v>
      </c>
      <c r="G14" s="426" t="s">
        <v>4</v>
      </c>
      <c r="H14" s="427" t="str">
        <f>'2.1 Report คะแนนระดับหลักสูตร'!I38</f>
        <v>Auto-calculate</v>
      </c>
      <c r="I14" s="428" t="str">
        <f t="shared" si="1"/>
        <v>ระดับคุณภาพดีมาก</v>
      </c>
      <c r="J14" s="434">
        <v>0</v>
      </c>
      <c r="K14" s="419" t="s">
        <v>30</v>
      </c>
      <c r="L14" s="429" t="str">
        <f t="shared" si="0"/>
        <v>Auto-calculate</v>
      </c>
      <c r="M14" s="430" t="s">
        <v>27</v>
      </c>
      <c r="N14" s="431" t="str">
        <f>E10</f>
        <v>-</v>
      </c>
      <c r="O14" s="432" t="str">
        <f>F10</f>
        <v>-</v>
      </c>
      <c r="P14" s="432" t="str">
        <f>G10</f>
        <v>Auto-calculate</v>
      </c>
      <c r="Q14" s="423"/>
      <c r="R14" s="423"/>
      <c r="S14" s="423"/>
      <c r="T14" s="423"/>
    </row>
    <row r="15" spans="2:23" ht="24.95" customHeight="1">
      <c r="B15" s="416" t="s">
        <v>23</v>
      </c>
      <c r="C15" s="602"/>
      <c r="D15" s="425">
        <v>13</v>
      </c>
      <c r="E15" s="427" t="str">
        <f>IFERROR(AVERAGE('2.1 Report คะแนนระดับหลักสูตร'!I17,'2.1 Report คะแนนระดับหลักสูตร'!I18,'2.1 Report คะแนนระดับหลักสูตร'!I19,'2.1 Report คะแนนระดับหลักสูตร'!I22,'2.1 Report คะแนนระดับหลักสูตร'!I23,'2.1 Report คะแนนระดับหลักสูตร'!I28,'2.1 Report คะแนนระดับหลักสูตร'!I31),"Auto-calculate")</f>
        <v>Auto-calculate</v>
      </c>
      <c r="F15" s="427" t="str">
        <f>IFERROR(AVERAGE('2.1 Report คะแนนระดับหลักสูตร'!I32,'2.1 Report คะแนนระดับหลักสูตร'!I33,'2.1 Report คะแนนระดับหลักสูตร'!I34,'2.1 Report คะแนนระดับหลักสูตร'!I37),"Auto-calculate")</f>
        <v>Auto-calculate</v>
      </c>
      <c r="G15" s="427" t="str">
        <f>IF(H10="-",0,IFERROR(AVERAGE('2.1 Report คะแนนระดับหลักสูตร'!I11:I13),"Auto-calculate"))</f>
        <v>Auto-calculate</v>
      </c>
      <c r="H15" s="436" t="str">
        <f>IF('2.1 Report คะแนนระดับหลักสูตร'!I39="","Auto-calculate",'2.1 Report คะแนนระดับหลักสูตร'!I39)</f>
        <v>Auto-calculate</v>
      </c>
      <c r="I15" s="437" t="str">
        <f>IF(C9="ไม่ผ่านการประเมิน","คะแนนประเมินเท่ากับ 0",IF(H15&gt;=4.01,"ระดับคุณภาพดีมาก",IF(H15&gt;=3.01,"ระดับคุณภาพดี",IF(H15&gt;=2.01,"ระดับคุณภาพปานกลาง",IF(H15&gt;=0.01,"ระดับคุณภาพน้อย")))))</f>
        <v>ระดับคุณภาพดีมาก</v>
      </c>
      <c r="J15" s="433"/>
      <c r="K15" s="419" t="s">
        <v>192</v>
      </c>
      <c r="L15" s="429" t="str">
        <f t="shared" si="0"/>
        <v>Auto-calculate</v>
      </c>
      <c r="M15" s="438"/>
      <c r="N15" s="421" t="s">
        <v>17</v>
      </c>
      <c r="O15" s="422" t="s">
        <v>18</v>
      </c>
      <c r="P15" s="422" t="s">
        <v>19</v>
      </c>
      <c r="Q15" s="423"/>
      <c r="R15" s="423"/>
      <c r="S15" s="423"/>
      <c r="T15" s="423"/>
    </row>
    <row r="16" spans="2:23" ht="33" customHeight="1">
      <c r="B16" s="603" t="s">
        <v>21</v>
      </c>
      <c r="C16" s="604"/>
      <c r="D16" s="605"/>
      <c r="E16" s="439" t="str">
        <f>IF(E15&gt;=4.01,"ระดับคุณภาพดีมาก",IF(E15&gt;=3.01,"ระดับคุณภาพดี",IF(E15&gt;=2.01,"ระดับคุณภาพปานกลาง",IF(E15&gt;=0.01,"ระดับคุณภาพน้อย"))))</f>
        <v>ระดับคุณภาพดีมาก</v>
      </c>
      <c r="F16" s="439" t="str">
        <f>IF(F15&gt;=4.01,"ระดับคุณภาพดีมาก",IF(F15&gt;=3.01,"ระดับคุณภาพดี",IF(F15&gt;=2.01,"ระดับคุณภาพปานกลาง",IF(F15&gt;=0.01,"ระดับคุณภาพน้อย"))))</f>
        <v>ระดับคุณภาพดีมาก</v>
      </c>
      <c r="G16" s="439" t="str">
        <f>IF(H10="-","-",IF(G15&gt;=4.01,"ระดับคุณภาพดีมาก",IF(G15&gt;=3.01,"ระดับคุณภาพดี",IF(G15&gt;=2.01,"ระดับคุณภาพปานกลาง",IF(G15&gt;=0.01,"ระดับคุณภาพน้อย")))))</f>
        <v>ระดับคุณภาพดีมาก</v>
      </c>
      <c r="H16" s="440"/>
      <c r="I16" s="441"/>
      <c r="J16" s="442"/>
      <c r="M16" s="405"/>
      <c r="N16" s="431" t="str">
        <f>E15</f>
        <v>Auto-calculate</v>
      </c>
      <c r="O16" s="432" t="str">
        <f>F15</f>
        <v>Auto-calculate</v>
      </c>
      <c r="P16" s="432" t="str">
        <f>G15</f>
        <v>Auto-calculate</v>
      </c>
      <c r="Q16" s="423"/>
      <c r="R16" s="423"/>
      <c r="S16" s="423"/>
      <c r="T16" s="423"/>
    </row>
    <row r="17" spans="2:20">
      <c r="B17" s="509" t="s">
        <v>210</v>
      </c>
      <c r="C17" s="510"/>
      <c r="D17" s="511"/>
      <c r="E17" s="512"/>
      <c r="F17" s="512"/>
      <c r="G17" s="512"/>
      <c r="H17" s="511"/>
      <c r="I17" s="511"/>
      <c r="K17" s="444"/>
      <c r="L17" s="444"/>
      <c r="M17" s="445"/>
      <c r="N17" s="445"/>
      <c r="O17" s="445"/>
      <c r="P17" s="445"/>
      <c r="Q17" s="445"/>
      <c r="R17" s="423"/>
      <c r="S17" s="423"/>
      <c r="T17" s="423"/>
    </row>
    <row r="18" spans="2:20" ht="20.25" hidden="1" customHeight="1">
      <c r="B18" s="511"/>
      <c r="C18" s="511"/>
      <c r="D18" s="511"/>
      <c r="E18" s="512"/>
      <c r="F18" s="512"/>
      <c r="G18" s="512"/>
      <c r="H18" s="511"/>
      <c r="I18" s="511"/>
      <c r="K18" s="444"/>
      <c r="L18" s="444"/>
      <c r="M18" s="445"/>
      <c r="N18" s="445"/>
      <c r="O18" s="445"/>
      <c r="P18" s="445"/>
      <c r="Q18" s="445"/>
      <c r="R18" s="423"/>
      <c r="S18" s="423"/>
      <c r="T18" s="423"/>
    </row>
    <row r="19" spans="2:20" ht="20.25" hidden="1" customHeight="1">
      <c r="B19" s="511"/>
      <c r="C19" s="511"/>
      <c r="D19" s="511"/>
      <c r="E19" s="512"/>
      <c r="F19" s="512"/>
      <c r="G19" s="512"/>
      <c r="H19" s="511"/>
      <c r="I19" s="511"/>
      <c r="K19" s="444"/>
      <c r="L19" s="444"/>
      <c r="M19" s="445"/>
      <c r="N19" s="445"/>
      <c r="O19" s="445"/>
      <c r="P19" s="445"/>
      <c r="Q19" s="445"/>
      <c r="R19" s="423"/>
      <c r="S19" s="423"/>
      <c r="T19" s="423"/>
    </row>
    <row r="20" spans="2:20" ht="20.25" hidden="1" customHeight="1">
      <c r="B20" s="511"/>
      <c r="C20" s="511"/>
      <c r="D20" s="511"/>
      <c r="E20" s="512"/>
      <c r="F20" s="512"/>
      <c r="G20" s="512"/>
      <c r="H20" s="511"/>
      <c r="I20" s="511"/>
      <c r="K20" s="444"/>
      <c r="L20" s="444"/>
      <c r="M20" s="445"/>
      <c r="N20" s="445"/>
      <c r="O20" s="445"/>
      <c r="P20" s="445"/>
      <c r="Q20" s="445"/>
      <c r="R20" s="423"/>
      <c r="S20" s="423"/>
      <c r="T20" s="423"/>
    </row>
    <row r="21" spans="2:20" ht="20.25" hidden="1" customHeight="1">
      <c r="B21" s="511"/>
      <c r="C21" s="511"/>
      <c r="D21" s="511"/>
      <c r="E21" s="512"/>
      <c r="F21" s="512"/>
      <c r="G21" s="512"/>
      <c r="H21" s="511"/>
      <c r="I21" s="511"/>
      <c r="K21" s="444"/>
      <c r="L21" s="444"/>
      <c r="M21" s="445"/>
      <c r="N21" s="445"/>
      <c r="O21" s="445"/>
      <c r="P21" s="445"/>
      <c r="Q21" s="445"/>
      <c r="R21" s="423"/>
      <c r="S21" s="423"/>
      <c r="T21" s="423"/>
    </row>
    <row r="22" spans="2:20" ht="20.25" hidden="1" customHeight="1">
      <c r="B22" s="511"/>
      <c r="C22" s="511"/>
      <c r="D22" s="511"/>
      <c r="E22" s="512"/>
      <c r="F22" s="512"/>
      <c r="G22" s="512"/>
      <c r="H22" s="511"/>
      <c r="I22" s="511"/>
      <c r="K22" s="444"/>
      <c r="L22" s="444"/>
      <c r="M22" s="444"/>
      <c r="N22" s="444"/>
      <c r="O22" s="423"/>
      <c r="P22" s="423"/>
      <c r="Q22" s="423"/>
      <c r="R22" s="423"/>
      <c r="S22" s="423"/>
      <c r="T22" s="423"/>
    </row>
    <row r="23" spans="2:20" ht="20.25" hidden="1" customHeight="1">
      <c r="B23" s="511"/>
      <c r="C23" s="511"/>
      <c r="D23" s="511"/>
      <c r="E23" s="512"/>
      <c r="F23" s="512"/>
      <c r="G23" s="512"/>
      <c r="H23" s="511"/>
      <c r="I23" s="511"/>
      <c r="K23" s="444"/>
      <c r="L23" s="444"/>
      <c r="M23" s="444"/>
      <c r="N23" s="444"/>
      <c r="O23" s="423"/>
      <c r="P23" s="423"/>
      <c r="Q23" s="423"/>
      <c r="R23" s="423"/>
      <c r="S23" s="423"/>
      <c r="T23" s="423"/>
    </row>
    <row r="24" spans="2:20" ht="20.25" hidden="1" customHeight="1">
      <c r="B24" s="511"/>
      <c r="C24" s="511"/>
      <c r="D24" s="511"/>
      <c r="E24" s="512"/>
      <c r="F24" s="512"/>
      <c r="G24" s="512"/>
      <c r="H24" s="511"/>
      <c r="I24" s="511"/>
      <c r="K24" s="444"/>
      <c r="L24" s="444"/>
      <c r="M24" s="444"/>
      <c r="N24" s="444"/>
      <c r="O24" s="423"/>
      <c r="P24" s="423"/>
      <c r="Q24" s="423"/>
      <c r="R24" s="423"/>
      <c r="S24" s="423"/>
      <c r="T24" s="423"/>
    </row>
    <row r="25" spans="2:20" ht="20.25" hidden="1" customHeight="1">
      <c r="B25" s="511"/>
      <c r="C25" s="511"/>
      <c r="D25" s="511"/>
      <c r="E25" s="512"/>
      <c r="F25" s="512"/>
      <c r="G25" s="512"/>
      <c r="H25" s="511"/>
      <c r="I25" s="511"/>
      <c r="K25" s="444"/>
      <c r="L25" s="444"/>
      <c r="M25" s="444"/>
      <c r="N25" s="444"/>
      <c r="O25" s="423"/>
      <c r="P25" s="423"/>
      <c r="Q25" s="423"/>
      <c r="R25" s="423"/>
      <c r="S25" s="423"/>
      <c r="T25" s="423"/>
    </row>
    <row r="26" spans="2:20" ht="20.25" hidden="1" customHeight="1">
      <c r="B26" s="511"/>
      <c r="C26" s="511"/>
      <c r="D26" s="511"/>
      <c r="E26" s="512"/>
      <c r="F26" s="512"/>
      <c r="G26" s="512"/>
      <c r="H26" s="511"/>
      <c r="I26" s="511"/>
      <c r="K26" s="444"/>
      <c r="L26" s="444"/>
      <c r="M26" s="444"/>
      <c r="N26" s="444"/>
      <c r="O26" s="423"/>
      <c r="P26" s="423"/>
      <c r="Q26" s="423"/>
      <c r="R26" s="423"/>
      <c r="S26" s="423"/>
      <c r="T26" s="423"/>
    </row>
    <row r="27" spans="2:20" ht="20.25" hidden="1" customHeight="1">
      <c r="B27" s="511"/>
      <c r="C27" s="511"/>
      <c r="D27" s="511"/>
      <c r="E27" s="512"/>
      <c r="F27" s="512"/>
      <c r="G27" s="512"/>
      <c r="H27" s="511"/>
      <c r="I27" s="511"/>
      <c r="K27" s="444"/>
      <c r="L27" s="444"/>
      <c r="M27" s="444"/>
      <c r="N27" s="444"/>
      <c r="O27" s="423"/>
      <c r="P27" s="423"/>
      <c r="Q27" s="423"/>
      <c r="R27" s="423"/>
      <c r="S27" s="423"/>
      <c r="T27" s="423"/>
    </row>
    <row r="28" spans="2:20" ht="20.25" hidden="1" customHeight="1">
      <c r="B28" s="511"/>
      <c r="C28" s="511"/>
      <c r="D28" s="511"/>
      <c r="E28" s="512"/>
      <c r="F28" s="512"/>
      <c r="G28" s="512"/>
      <c r="H28" s="511"/>
      <c r="I28" s="511"/>
      <c r="K28" s="444"/>
      <c r="L28" s="444"/>
      <c r="M28" s="444"/>
      <c r="N28" s="444"/>
      <c r="O28" s="423"/>
      <c r="P28" s="423"/>
      <c r="Q28" s="423"/>
      <c r="R28" s="423"/>
      <c r="S28" s="423"/>
      <c r="T28" s="423"/>
    </row>
    <row r="29" spans="2:20" ht="20.25" hidden="1" customHeight="1">
      <c r="B29" s="511"/>
      <c r="C29" s="511"/>
      <c r="D29" s="511"/>
      <c r="E29" s="512"/>
      <c r="F29" s="512"/>
      <c r="G29" s="512"/>
      <c r="H29" s="511"/>
      <c r="I29" s="511"/>
      <c r="K29" s="444"/>
      <c r="L29" s="444"/>
      <c r="M29" s="444"/>
      <c r="N29" s="444"/>
      <c r="O29" s="423"/>
      <c r="P29" s="423"/>
      <c r="Q29" s="423"/>
      <c r="R29" s="423"/>
      <c r="S29" s="423"/>
      <c r="T29" s="423"/>
    </row>
    <row r="30" spans="2:20" ht="20.25" hidden="1" customHeight="1">
      <c r="B30" s="511"/>
      <c r="C30" s="511"/>
      <c r="D30" s="511"/>
      <c r="E30" s="512"/>
      <c r="F30" s="512"/>
      <c r="G30" s="512"/>
      <c r="H30" s="511"/>
      <c r="I30" s="511"/>
      <c r="K30" s="444"/>
      <c r="L30" s="444"/>
      <c r="M30" s="444"/>
      <c r="N30" s="444"/>
      <c r="O30" s="423"/>
      <c r="P30" s="423"/>
      <c r="Q30" s="423"/>
      <c r="R30" s="423"/>
      <c r="S30" s="423"/>
      <c r="T30" s="423"/>
    </row>
    <row r="31" spans="2:20" ht="20.25" hidden="1" customHeight="1">
      <c r="B31" s="511"/>
      <c r="C31" s="511"/>
      <c r="D31" s="511"/>
      <c r="E31" s="512"/>
      <c r="F31" s="512"/>
      <c r="G31" s="512"/>
      <c r="H31" s="511"/>
      <c r="I31" s="511"/>
      <c r="K31" s="444"/>
      <c r="L31" s="444"/>
      <c r="M31" s="444"/>
      <c r="N31" s="444"/>
      <c r="O31" s="423"/>
      <c r="P31" s="423"/>
      <c r="Q31" s="423"/>
      <c r="R31" s="423"/>
      <c r="S31" s="423"/>
      <c r="T31" s="423"/>
    </row>
    <row r="32" spans="2:20" ht="20.25" hidden="1" customHeight="1">
      <c r="B32" s="511"/>
      <c r="C32" s="511"/>
      <c r="D32" s="511"/>
      <c r="E32" s="512"/>
      <c r="F32" s="512"/>
      <c r="G32" s="512"/>
      <c r="H32" s="511"/>
      <c r="I32" s="511"/>
      <c r="K32" s="444"/>
      <c r="L32" s="444"/>
      <c r="M32" s="444"/>
      <c r="N32" s="444"/>
      <c r="O32" s="423"/>
      <c r="P32" s="423"/>
      <c r="Q32" s="423"/>
      <c r="R32" s="423"/>
      <c r="S32" s="423"/>
      <c r="T32" s="423"/>
    </row>
    <row r="33" spans="2:20" ht="20.25" hidden="1" customHeight="1">
      <c r="B33" s="511"/>
      <c r="C33" s="511"/>
      <c r="D33" s="511"/>
      <c r="E33" s="512"/>
      <c r="F33" s="512"/>
      <c r="G33" s="512"/>
      <c r="H33" s="511"/>
      <c r="I33" s="511"/>
      <c r="K33" s="444"/>
      <c r="L33" s="444"/>
      <c r="M33" s="444"/>
      <c r="N33" s="444"/>
      <c r="O33" s="423"/>
      <c r="P33" s="423"/>
      <c r="Q33" s="423"/>
      <c r="R33" s="423"/>
      <c r="S33" s="423"/>
      <c r="T33" s="423"/>
    </row>
    <row r="34" spans="2:20" ht="20.25" hidden="1" customHeight="1">
      <c r="B34" s="511"/>
      <c r="C34" s="511"/>
      <c r="D34" s="511"/>
      <c r="E34" s="512"/>
      <c r="F34" s="512"/>
      <c r="G34" s="512"/>
      <c r="H34" s="511"/>
      <c r="I34" s="511"/>
      <c r="K34" s="444"/>
      <c r="L34" s="444"/>
      <c r="M34" s="444"/>
      <c r="N34" s="444"/>
      <c r="O34" s="423"/>
      <c r="P34" s="423"/>
      <c r="Q34" s="423"/>
      <c r="R34" s="423"/>
      <c r="S34" s="423"/>
      <c r="T34" s="423"/>
    </row>
    <row r="35" spans="2:20" ht="20.25" hidden="1" customHeight="1">
      <c r="B35" s="511"/>
      <c r="C35" s="511"/>
      <c r="D35" s="511"/>
      <c r="E35" s="512"/>
      <c r="F35" s="512"/>
      <c r="G35" s="512"/>
      <c r="H35" s="511"/>
      <c r="I35" s="511"/>
      <c r="K35" s="444"/>
      <c r="L35" s="444"/>
      <c r="M35" s="444"/>
      <c r="N35" s="444"/>
      <c r="O35" s="423"/>
      <c r="P35" s="423"/>
      <c r="Q35" s="423"/>
      <c r="R35" s="423"/>
      <c r="S35" s="423"/>
      <c r="T35" s="423"/>
    </row>
    <row r="36" spans="2:20" ht="20.25" hidden="1" customHeight="1">
      <c r="B36" s="511"/>
      <c r="C36" s="511"/>
      <c r="D36" s="511"/>
      <c r="E36" s="512"/>
      <c r="F36" s="512"/>
      <c r="G36" s="512"/>
      <c r="H36" s="511"/>
      <c r="I36" s="511"/>
      <c r="K36" s="444"/>
      <c r="L36" s="444"/>
      <c r="M36" s="444"/>
      <c r="N36" s="444"/>
      <c r="O36" s="423"/>
      <c r="P36" s="423"/>
      <c r="Q36" s="423"/>
      <c r="R36" s="423"/>
      <c r="S36" s="423"/>
      <c r="T36" s="423"/>
    </row>
    <row r="37" spans="2:20">
      <c r="B37" s="511"/>
      <c r="C37" s="511"/>
      <c r="D37" s="511"/>
      <c r="E37" s="512"/>
      <c r="F37" s="512"/>
      <c r="G37" s="512"/>
      <c r="H37" s="511"/>
      <c r="I37" s="511"/>
      <c r="J37" s="390" t="s">
        <v>68</v>
      </c>
      <c r="K37" s="444"/>
      <c r="L37" s="444"/>
      <c r="M37" s="444"/>
      <c r="N37" s="444"/>
      <c r="O37" s="423"/>
      <c r="P37" s="423"/>
      <c r="Q37" s="423"/>
      <c r="R37" s="423"/>
      <c r="S37" s="423"/>
      <c r="T37" s="423"/>
    </row>
    <row r="38" spans="2:20">
      <c r="B38" s="511"/>
      <c r="C38" s="511" t="str">
        <f>B3</f>
        <v>ตารางการวิเคราะห์คุณภาพการศึกษาภายใน ระดับหลักสูตร (IPO)  ปีการศึกษา …....</v>
      </c>
      <c r="D38" s="511"/>
      <c r="E38" s="512"/>
      <c r="F38" s="512"/>
      <c r="G38" s="512"/>
      <c r="H38" s="511"/>
      <c r="I38" s="511"/>
      <c r="L38" s="444"/>
      <c r="M38" s="444"/>
      <c r="N38" s="444"/>
      <c r="O38" s="423"/>
      <c r="P38" s="423"/>
      <c r="Q38" s="423"/>
      <c r="R38" s="423"/>
      <c r="S38" s="423"/>
      <c r="T38" s="423"/>
    </row>
    <row r="39" spans="2:20">
      <c r="B39" s="511"/>
      <c r="C39" s="511" t="str">
        <f>RIGHT(C38,68)</f>
        <v>ารวิเคราะห์คุณภาพการศึกษาภายใน ระดับหลักสูตร (IPO)  ปีการศึกษา …....</v>
      </c>
      <c r="D39" s="511"/>
      <c r="E39" s="512"/>
      <c r="F39" s="512"/>
      <c r="G39" s="512"/>
      <c r="H39" s="511"/>
      <c r="I39" s="511"/>
      <c r="L39" s="444"/>
      <c r="M39" s="444"/>
      <c r="N39" s="444"/>
      <c r="O39" s="423"/>
      <c r="P39" s="423"/>
      <c r="Q39" s="423"/>
      <c r="R39" s="423"/>
      <c r="S39" s="423"/>
      <c r="T39" s="423"/>
    </row>
    <row r="40" spans="2:20">
      <c r="B40" s="511"/>
      <c r="C40" s="511"/>
      <c r="D40" s="511"/>
      <c r="E40" s="512"/>
      <c r="F40" s="512"/>
      <c r="G40" s="512"/>
      <c r="H40" s="511"/>
      <c r="I40" s="511"/>
      <c r="L40" s="444"/>
      <c r="M40" s="444"/>
      <c r="N40" s="444"/>
      <c r="O40" s="423"/>
      <c r="P40" s="423"/>
      <c r="Q40" s="423"/>
      <c r="R40" s="423"/>
      <c r="S40" s="423"/>
      <c r="T40" s="423"/>
    </row>
    <row r="41" spans="2:20">
      <c r="B41" s="511"/>
      <c r="C41" s="511"/>
      <c r="D41" s="511"/>
      <c r="E41" s="512"/>
      <c r="F41" s="512"/>
      <c r="G41" s="512"/>
      <c r="H41" s="511"/>
      <c r="I41" s="511"/>
      <c r="L41" s="444"/>
      <c r="M41" s="444"/>
      <c r="N41" s="444"/>
      <c r="O41" s="423"/>
      <c r="P41" s="423"/>
      <c r="Q41" s="423"/>
      <c r="R41" s="423"/>
      <c r="S41" s="423"/>
      <c r="T41" s="423"/>
    </row>
    <row r="42" spans="2:20">
      <c r="B42" s="511"/>
      <c r="C42" s="511"/>
      <c r="D42" s="511"/>
      <c r="E42" s="512"/>
      <c r="F42" s="512"/>
      <c r="G42" s="512"/>
      <c r="H42" s="511"/>
      <c r="I42" s="511"/>
      <c r="L42" s="444"/>
      <c r="M42" s="444"/>
      <c r="N42" s="444"/>
      <c r="O42" s="423"/>
      <c r="P42" s="423"/>
      <c r="Q42" s="423"/>
      <c r="R42" s="423"/>
      <c r="S42" s="423"/>
      <c r="T42" s="423"/>
    </row>
    <row r="43" spans="2:20">
      <c r="B43" s="511"/>
      <c r="C43" s="511"/>
      <c r="D43" s="511"/>
      <c r="E43" s="512"/>
      <c r="F43" s="512"/>
      <c r="G43" s="512"/>
      <c r="H43" s="511"/>
      <c r="I43" s="511"/>
      <c r="L43" s="444"/>
      <c r="M43" s="444"/>
      <c r="N43" s="444"/>
      <c r="O43" s="423"/>
      <c r="P43" s="423"/>
      <c r="Q43" s="423"/>
      <c r="R43" s="423"/>
      <c r="S43" s="423"/>
      <c r="T43" s="423"/>
    </row>
    <row r="44" spans="2:20">
      <c r="B44" s="511"/>
      <c r="C44" s="511"/>
      <c r="D44" s="511"/>
      <c r="E44" s="512"/>
      <c r="F44" s="512"/>
      <c r="G44" s="512"/>
      <c r="H44" s="511"/>
      <c r="I44" s="511"/>
    </row>
    <row r="45" spans="2:20">
      <c r="B45" s="511"/>
      <c r="C45" s="511"/>
      <c r="D45" s="511"/>
      <c r="E45" s="512"/>
      <c r="F45" s="512"/>
      <c r="G45" s="512"/>
      <c r="H45" s="511"/>
      <c r="I45" s="511"/>
    </row>
    <row r="46" spans="2:20">
      <c r="B46" s="511"/>
      <c r="C46" s="511"/>
      <c r="D46" s="511"/>
      <c r="E46" s="512"/>
      <c r="F46" s="512"/>
      <c r="G46" s="512"/>
      <c r="H46" s="511"/>
      <c r="I46" s="511"/>
    </row>
    <row r="47" spans="2:20">
      <c r="B47" s="511"/>
      <c r="C47" s="511"/>
      <c r="D47" s="511"/>
      <c r="E47" s="512"/>
      <c r="F47" s="512"/>
      <c r="G47" s="512"/>
      <c r="H47" s="511"/>
      <c r="I47" s="511"/>
    </row>
    <row r="48" spans="2:20">
      <c r="B48" s="511"/>
      <c r="C48" s="511"/>
      <c r="D48" s="511"/>
      <c r="E48" s="512"/>
      <c r="F48" s="512"/>
      <c r="G48" s="512"/>
      <c r="H48" s="511"/>
      <c r="I48" s="511"/>
    </row>
    <row r="49" spans="2:9">
      <c r="B49" s="511"/>
      <c r="C49" s="511" t="str">
        <f>CONCATENATE("การวิเคราะห์คุณภาพการศึกษาภายใน ระดับหลักสูตร ตามองค์ประกอบ 2-6  ปีการศึกษา ",'1.1 บันทึกข้อมูล'!I1)</f>
        <v>การวิเคราะห์คุณภาพการศึกษาภายใน ระดับหลักสูตร ตามองค์ประกอบ 2-6  ปีการศึกษา …....</v>
      </c>
      <c r="D49" s="511"/>
      <c r="E49" s="512"/>
      <c r="F49" s="512"/>
      <c r="G49" s="512"/>
      <c r="H49" s="511"/>
      <c r="I49" s="511"/>
    </row>
    <row r="50" spans="2:9">
      <c r="B50" s="511"/>
      <c r="C50" s="511"/>
      <c r="D50" s="511"/>
      <c r="E50" s="512"/>
      <c r="F50" s="512"/>
      <c r="G50" s="512"/>
      <c r="H50" s="511"/>
      <c r="I50" s="511"/>
    </row>
    <row r="51" spans="2:9">
      <c r="B51" s="511"/>
      <c r="C51" s="511"/>
      <c r="D51" s="511"/>
      <c r="E51" s="512"/>
      <c r="F51" s="512"/>
      <c r="G51" s="512"/>
      <c r="H51" s="511"/>
      <c r="I51" s="511"/>
    </row>
    <row r="52" spans="2:9">
      <c r="B52" s="511"/>
      <c r="C52" s="511"/>
      <c r="D52" s="511"/>
      <c r="E52" s="512"/>
      <c r="F52" s="512"/>
      <c r="G52" s="512"/>
      <c r="H52" s="511"/>
      <c r="I52" s="511"/>
    </row>
    <row r="53" spans="2:9">
      <c r="B53" s="511"/>
      <c r="C53" s="511"/>
      <c r="D53" s="511"/>
      <c r="E53" s="512"/>
      <c r="F53" s="512"/>
      <c r="G53" s="512"/>
      <c r="H53" s="511"/>
      <c r="I53" s="511"/>
    </row>
    <row r="54" spans="2:9">
      <c r="B54" s="511"/>
      <c r="C54" s="511"/>
      <c r="D54" s="511"/>
      <c r="E54" s="512"/>
      <c r="F54" s="512"/>
      <c r="G54" s="512"/>
      <c r="H54" s="511"/>
      <c r="I54" s="511"/>
    </row>
    <row r="55" spans="2:9">
      <c r="B55" s="511"/>
      <c r="C55" s="511"/>
      <c r="D55" s="511"/>
      <c r="E55" s="512"/>
      <c r="F55" s="512"/>
      <c r="G55" s="512"/>
      <c r="H55" s="511"/>
      <c r="I55" s="511"/>
    </row>
    <row r="56" spans="2:9">
      <c r="B56" s="511"/>
      <c r="C56" s="511"/>
      <c r="D56" s="511"/>
      <c r="E56" s="512"/>
      <c r="F56" s="512"/>
      <c r="G56" s="512"/>
      <c r="H56" s="511"/>
      <c r="I56" s="511"/>
    </row>
  </sheetData>
  <sheetProtection algorithmName="SHA-512" hashValue="LaKcUmLWJ6wVbWPxwfcWXyXYCnEJTS3a1ROhsNwKmQ5KXq6C0JlhetTLlzLXoPyxhJJ5SlPN6/gYk2rTyU13NQ==" saltValue="cEhr/DiMku174FA++6sExg==" spinCount="100000" sheet="1" objects="1" scenarios="1" selectLockedCells="1" selectUnlockedCells="1"/>
  <mergeCells count="6">
    <mergeCell ref="C9:H9"/>
    <mergeCell ref="C10:C15"/>
    <mergeCell ref="B16:D16"/>
    <mergeCell ref="B1:I1"/>
    <mergeCell ref="C2:G2"/>
    <mergeCell ref="B3:I3"/>
  </mergeCells>
  <conditionalFormatting sqref="I15">
    <cfRule type="cellIs" dxfId="18" priority="9" operator="equal">
      <formula>"คะแนนประเมินเท่ากับ 0"</formula>
    </cfRule>
  </conditionalFormatting>
  <conditionalFormatting sqref="C2 C7">
    <cfRule type="notContainsBlanks" dxfId="17" priority="7">
      <formula>LEN(TRIM(C2))&gt;0</formula>
    </cfRule>
  </conditionalFormatting>
  <conditionalFormatting sqref="I9">
    <cfRule type="cellIs" dxfId="16" priority="5" operator="equal">
      <formula>"หลักสูตรไม่ได้มาตรฐาน"</formula>
    </cfRule>
  </conditionalFormatting>
  <conditionalFormatting sqref="C9:H9">
    <cfRule type="cellIs" dxfId="15" priority="4" operator="equal">
      <formula>"ไม่ผ่านการประเมิน"</formula>
    </cfRule>
  </conditionalFormatting>
  <pageMargins left="0.42" right="0.27" top="0.43" bottom="0.48" header="0.31496062992125984" footer="0.18"/>
  <pageSetup paperSize="9" scale="69" fitToHeight="0" orientation="portrait" r:id="rId1"/>
  <headerFooter>
    <oddFooter>&amp;L &amp;G    มหาวิทยาลัยเทคโนโลยีราชมงคลพระนคร</oddFooter>
  </headerFooter>
  <drawing r:id="rId2"/>
  <legacyDrawing r:id="rId3"/>
  <legacyDrawingHF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00B050"/>
    <pageSetUpPr fitToPage="1"/>
  </sheetPr>
  <dimension ref="A1:AD42"/>
  <sheetViews>
    <sheetView showGridLines="0" zoomScaleNormal="100" zoomScaleSheetLayoutView="100" workbookViewId="0">
      <pane ySplit="7" topLeftCell="A8" activePane="bottomLeft" state="frozen"/>
      <selection pane="bottomLeft" sqref="A1:K1"/>
    </sheetView>
  </sheetViews>
  <sheetFormatPr defaultColWidth="9" defaultRowHeight="21"/>
  <cols>
    <col min="1" max="1" width="10.25" style="383" customWidth="1"/>
    <col min="2" max="3" width="8.125" style="383" customWidth="1"/>
    <col min="4" max="4" width="8" style="383" customWidth="1"/>
    <col min="5" max="6" width="8.125" style="383" customWidth="1"/>
    <col min="7" max="7" width="7.625" style="383" customWidth="1"/>
    <col min="8" max="8" width="5.25" style="383" customWidth="1"/>
    <col min="9" max="9" width="12.625" style="384" customWidth="1"/>
    <col min="10" max="10" width="12.375" style="384" customWidth="1"/>
    <col min="11" max="11" width="11.5" style="384" customWidth="1"/>
    <col min="12" max="12" width="10.75" style="384" customWidth="1"/>
    <col min="13" max="13" width="9.75" style="358" hidden="1" customWidth="1"/>
    <col min="14" max="14" width="9.75" style="357" customWidth="1"/>
    <col min="15" max="15" width="21.875" style="357" customWidth="1"/>
    <col min="16" max="17" width="14.125" style="357" customWidth="1"/>
    <col min="18" max="18" width="12.875" style="357" customWidth="1"/>
    <col min="19" max="26" width="12.875" style="358" customWidth="1"/>
    <col min="27" max="31" width="9" style="358" customWidth="1"/>
    <col min="32" max="16384" width="9" style="358"/>
  </cols>
  <sheetData>
    <row r="1" spans="1:30" ht="26.1" customHeight="1">
      <c r="A1" s="615" t="str">
        <f>IFERROR(CONCATENATE("คะแนนผลการประเมินคุณภาพการศึกษาภายใน ระดับหลักสูตร ปีการศึกษา ",'1.1 บันทึกข้อมูล'!I1-2," , ",'1.1 บันทึกข้อมูล'!I1-1," และ ",'1.1 บันทึกข้อมูล'!I1),"")</f>
        <v/>
      </c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356"/>
      <c r="M1" s="356"/>
    </row>
    <row r="2" spans="1:30" s="309" customFormat="1" ht="3" customHeight="1">
      <c r="A2" s="359"/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2"/>
      <c r="M2" s="302"/>
    </row>
    <row r="3" spans="1:30" ht="21" customHeight="1">
      <c r="A3" s="453" t="s">
        <v>52</v>
      </c>
      <c r="B3" s="464" t="str">
        <f>IF('1.1 บันทึกข้อมูล'!B5="","",'1.1 บันทึกข้อมูล'!B5)</f>
        <v/>
      </c>
      <c r="C3" s="454"/>
      <c r="D3" s="454"/>
      <c r="E3" s="454"/>
      <c r="F3" s="454"/>
      <c r="G3" s="454"/>
      <c r="H3" s="454"/>
      <c r="I3" s="454"/>
      <c r="J3" s="455"/>
      <c r="K3" s="455"/>
      <c r="L3" s="456"/>
      <c r="M3" s="303"/>
      <c r="N3" s="360"/>
      <c r="O3" s="361"/>
      <c r="P3" s="362"/>
      <c r="Q3" s="361"/>
      <c r="R3" s="361"/>
      <c r="S3" s="362"/>
      <c r="T3" s="362"/>
    </row>
    <row r="4" spans="1:30" ht="3" customHeight="1">
      <c r="A4" s="461"/>
      <c r="B4" s="462"/>
      <c r="C4" s="462"/>
      <c r="D4" s="462"/>
      <c r="E4" s="462"/>
      <c r="F4" s="462"/>
      <c r="G4" s="462"/>
      <c r="H4" s="462"/>
      <c r="I4" s="462"/>
      <c r="J4" s="462"/>
      <c r="K4" s="462"/>
      <c r="L4" s="463"/>
      <c r="M4" s="302"/>
      <c r="N4" s="360"/>
      <c r="O4" s="361"/>
      <c r="P4" s="362"/>
      <c r="Q4" s="361"/>
      <c r="R4" s="361"/>
      <c r="S4" s="362"/>
      <c r="T4" s="362"/>
    </row>
    <row r="5" spans="1:30" ht="21" customHeight="1">
      <c r="A5" s="453" t="s">
        <v>53</v>
      </c>
      <c r="B5" s="464" t="str">
        <f>IF('1.1 บันทึกข้อมูล'!I3="","",'1.1 บันทึกข้อมูล'!I3)</f>
        <v/>
      </c>
      <c r="C5" s="454"/>
      <c r="D5" s="465"/>
      <c r="E5" s="465"/>
      <c r="F5" s="466"/>
      <c r="G5" s="466"/>
      <c r="H5" s="454"/>
      <c r="I5" s="495" t="s">
        <v>58</v>
      </c>
      <c r="J5" s="454" t="str">
        <f>IF('1.1 บันทึกข้อมูล'!B3="","",'1.1 บันทึกข้อมูล'!B3)</f>
        <v/>
      </c>
      <c r="K5" s="454"/>
      <c r="L5" s="467"/>
      <c r="M5" s="363"/>
      <c r="N5" s="361"/>
      <c r="O5" s="361"/>
      <c r="P5" s="364"/>
      <c r="Q5" s="361"/>
      <c r="R5" s="361"/>
      <c r="S5" s="362"/>
      <c r="T5" s="362"/>
    </row>
    <row r="6" spans="1:30" s="309" customFormat="1" ht="3" customHeight="1">
      <c r="N6" s="365"/>
      <c r="O6" s="365"/>
      <c r="P6" s="365"/>
      <c r="Q6" s="365"/>
      <c r="R6" s="365"/>
      <c r="S6" s="365"/>
      <c r="T6" s="365"/>
    </row>
    <row r="7" spans="1:30" s="309" customFormat="1" ht="21.95" customHeight="1">
      <c r="A7" s="554" t="s">
        <v>69</v>
      </c>
      <c r="B7" s="555"/>
      <c r="C7" s="555"/>
      <c r="D7" s="555"/>
      <c r="E7" s="555"/>
      <c r="F7" s="555"/>
      <c r="G7" s="555"/>
      <c r="H7" s="556"/>
      <c r="I7" s="123" t="str">
        <f>IFERROR(CONCATENATE("ปีการศึกษา ",'1.1 บันทึกข้อมูล'!I1-2),"")</f>
        <v/>
      </c>
      <c r="J7" s="123" t="str">
        <f>IFERROR(CONCATENATE("ปีการศึกษา ",'1.1 บันทึกข้อมูล'!I1-1),"")</f>
        <v/>
      </c>
      <c r="K7" s="123" t="str">
        <f>CONCATENATE("ปีการศึกษา ",'1.1 บันทึกข้อมูล'!I1)</f>
        <v>ปีการศึกษา …....</v>
      </c>
      <c r="L7" s="123" t="s">
        <v>185</v>
      </c>
      <c r="M7" s="124" t="s">
        <v>2</v>
      </c>
      <c r="N7" s="365"/>
      <c r="O7" s="365"/>
    </row>
    <row r="8" spans="1:30" s="367" customFormat="1" ht="21" customHeight="1">
      <c r="A8" s="193" t="s">
        <v>0</v>
      </c>
      <c r="B8" s="194"/>
      <c r="C8" s="194"/>
      <c r="D8" s="194"/>
      <c r="E8" s="194"/>
      <c r="F8" s="194"/>
      <c r="G8" s="194"/>
      <c r="H8" s="194"/>
      <c r="I8" s="194"/>
      <c r="J8" s="194"/>
      <c r="K8" s="194"/>
      <c r="L8" s="196"/>
      <c r="M8" s="195"/>
      <c r="N8" s="365"/>
      <c r="O8" s="366"/>
      <c r="P8" s="309"/>
      <c r="Q8" s="309"/>
      <c r="R8" s="309"/>
      <c r="S8" s="309"/>
      <c r="T8" s="309"/>
      <c r="U8" s="309"/>
      <c r="V8" s="309"/>
      <c r="W8" s="309"/>
      <c r="X8" s="309"/>
      <c r="Y8" s="309"/>
      <c r="Z8" s="309"/>
      <c r="AA8" s="309"/>
      <c r="AB8" s="309"/>
      <c r="AC8" s="309"/>
      <c r="AD8" s="309"/>
    </row>
    <row r="9" spans="1:30" s="367" customFormat="1" ht="21.95" customHeight="1">
      <c r="A9" s="560" t="s">
        <v>81</v>
      </c>
      <c r="B9" s="561"/>
      <c r="C9" s="561"/>
      <c r="D9" s="561"/>
      <c r="E9" s="561"/>
      <c r="F9" s="561"/>
      <c r="G9" s="561"/>
      <c r="H9" s="562"/>
      <c r="I9" s="368" t="str">
        <f>'1.2 บันทึกข้อมูล 2 ปี ย้อนหลัง'!I9</f>
        <v>ผ่าน</v>
      </c>
      <c r="J9" s="368" t="str">
        <f>'1.2 บันทึกข้อมูล 2 ปี ย้อนหลัง'!J9</f>
        <v>ผ่าน</v>
      </c>
      <c r="K9" s="368" t="str">
        <f>'2.1 Report คะแนนระดับหลักสูตร'!$I$9</f>
        <v/>
      </c>
      <c r="L9" s="368"/>
      <c r="M9" s="369" t="str">
        <f>IF(I9="ไม่ผ่านการประเมิน","***ใส่เหตุผลที่ไม่ผ่าน","")</f>
        <v/>
      </c>
      <c r="N9" s="366"/>
      <c r="O9" s="366"/>
      <c r="P9" s="309"/>
      <c r="Q9" s="309"/>
      <c r="R9" s="309"/>
      <c r="S9" s="309"/>
      <c r="T9" s="309"/>
      <c r="U9" s="309"/>
      <c r="V9" s="309"/>
      <c r="W9" s="309"/>
      <c r="X9" s="309"/>
      <c r="Y9" s="309"/>
      <c r="Z9" s="309"/>
      <c r="AA9" s="309"/>
      <c r="AB9" s="309"/>
      <c r="AC9" s="309"/>
      <c r="AD9" s="309"/>
    </row>
    <row r="10" spans="1:30" s="367" customFormat="1" ht="21" customHeight="1">
      <c r="A10" s="193" t="s">
        <v>3</v>
      </c>
      <c r="B10" s="194"/>
      <c r="C10" s="194"/>
      <c r="D10" s="194"/>
      <c r="E10" s="194"/>
      <c r="F10" s="194"/>
      <c r="G10" s="194"/>
      <c r="H10" s="194"/>
      <c r="I10" s="194"/>
      <c r="J10" s="194"/>
      <c r="K10" s="194"/>
      <c r="L10" s="196"/>
      <c r="M10" s="195"/>
      <c r="N10" s="366"/>
      <c r="O10" s="366"/>
      <c r="P10" s="309"/>
      <c r="Q10" s="309"/>
      <c r="R10" s="309"/>
      <c r="S10" s="309"/>
      <c r="T10" s="309"/>
      <c r="U10" s="309"/>
      <c r="V10" s="309"/>
      <c r="W10" s="309"/>
      <c r="X10" s="309"/>
      <c r="Y10" s="309"/>
      <c r="Z10" s="309"/>
      <c r="AA10" s="309"/>
      <c r="AB10" s="309"/>
      <c r="AC10" s="309"/>
      <c r="AD10" s="309"/>
    </row>
    <row r="11" spans="1:30" s="367" customFormat="1" ht="21.95" customHeight="1">
      <c r="A11" s="560" t="s">
        <v>41</v>
      </c>
      <c r="B11" s="561"/>
      <c r="C11" s="561"/>
      <c r="D11" s="561"/>
      <c r="E11" s="561"/>
      <c r="F11" s="561"/>
      <c r="G11" s="561"/>
      <c r="H11" s="562"/>
      <c r="I11" s="370">
        <f>'1.2 บันทึกข้อมูล 2 ปี ย้อนหลัง'!I11</f>
        <v>0</v>
      </c>
      <c r="J11" s="370">
        <f>'1.2 บันทึกข้อมูล 2 ปี ย้อนหลัง'!J11</f>
        <v>0</v>
      </c>
      <c r="K11" s="370" t="str">
        <f>'2.1 Report คะแนนระดับหลักสูตร'!I11</f>
        <v>Auto-calculate</v>
      </c>
      <c r="L11" s="371"/>
      <c r="M11" s="128"/>
      <c r="N11" s="366"/>
      <c r="O11" s="366"/>
      <c r="P11" s="309"/>
      <c r="Q11" s="309"/>
      <c r="R11" s="309"/>
      <c r="S11" s="309"/>
      <c r="T11" s="309"/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</row>
    <row r="12" spans="1:30" s="367" customFormat="1" ht="24.95" customHeight="1">
      <c r="A12" s="560" t="s">
        <v>102</v>
      </c>
      <c r="B12" s="561"/>
      <c r="C12" s="561"/>
      <c r="D12" s="561"/>
      <c r="E12" s="561"/>
      <c r="F12" s="561"/>
      <c r="G12" s="561"/>
      <c r="H12" s="562"/>
      <c r="I12" s="372">
        <f>'1.2 บันทึกข้อมูล 2 ปี ย้อนหลัง'!I12</f>
        <v>0</v>
      </c>
      <c r="J12" s="372">
        <f>'1.2 บันทึกข้อมูล 2 ปี ย้อนหลัง'!J12</f>
        <v>0</v>
      </c>
      <c r="K12" s="372" t="str">
        <f>'2.1 Report คะแนนระดับหลักสูตร'!I12</f>
        <v>Auto-calculate</v>
      </c>
      <c r="L12" s="371"/>
      <c r="M12" s="130" t="str">
        <f>IF(OR(B5="ปริญญาโท",B5="ปริญญาเอก",B5=""),"หลักสูตรป.โท/เอกให้ใส่ ขีด (-)","")</f>
        <v>หลักสูตรป.โท/เอกให้ใส่ ขีด (-)</v>
      </c>
      <c r="N12" s="366"/>
      <c r="O12" s="365"/>
      <c r="P12" s="309"/>
      <c r="Q12" s="309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  <c r="AD12" s="309"/>
    </row>
    <row r="13" spans="1:30" s="367" customFormat="1" ht="24.95" customHeight="1">
      <c r="A13" s="560" t="s">
        <v>183</v>
      </c>
      <c r="B13" s="561"/>
      <c r="C13" s="561"/>
      <c r="D13" s="561"/>
      <c r="E13" s="561"/>
      <c r="F13" s="561"/>
      <c r="G13" s="561"/>
      <c r="H13" s="562"/>
      <c r="I13" s="372">
        <f>'1.2 บันทึกข้อมูล 2 ปี ย้อนหลัง'!I13</f>
        <v>0</v>
      </c>
      <c r="J13" s="372">
        <f>'1.2 บันทึกข้อมูล 2 ปี ย้อนหลัง'!J13</f>
        <v>0</v>
      </c>
      <c r="K13" s="372" t="str">
        <f>'2.1 Report คะแนนระดับหลักสูตร'!I13</f>
        <v>Auto-calculate</v>
      </c>
      <c r="L13" s="371"/>
      <c r="M13" s="130" t="str">
        <f>IF(OR(B5="ปริญญาตรี",B5="ป. บัณฑิต",B5=""),"หลักสูตรป.ตรี/ป.บันฑิตให้ใส่ ขีด (-)","")</f>
        <v>หลักสูตรป.ตรี/ป.บันฑิตให้ใส่ ขีด (-)</v>
      </c>
      <c r="N13" s="365"/>
      <c r="O13" s="365"/>
      <c r="P13" s="309"/>
      <c r="Q13" s="309"/>
      <c r="R13" s="309"/>
      <c r="S13" s="309"/>
      <c r="T13" s="309"/>
      <c r="U13" s="309"/>
      <c r="V13" s="309"/>
      <c r="W13" s="309"/>
      <c r="X13" s="309"/>
      <c r="Y13" s="309"/>
      <c r="Z13" s="309"/>
      <c r="AA13" s="309"/>
      <c r="AB13" s="309"/>
      <c r="AC13" s="309"/>
      <c r="AD13" s="309"/>
    </row>
    <row r="14" spans="1:30" s="367" customFormat="1" ht="24.95" customHeight="1">
      <c r="A14" s="560" t="s">
        <v>184</v>
      </c>
      <c r="B14" s="561"/>
      <c r="C14" s="561"/>
      <c r="D14" s="561"/>
      <c r="E14" s="561"/>
      <c r="F14" s="561"/>
      <c r="G14" s="561"/>
      <c r="H14" s="562"/>
      <c r="I14" s="372">
        <f>'1.2 บันทึกข้อมูล 2 ปี ย้อนหลัง'!I14</f>
        <v>0</v>
      </c>
      <c r="J14" s="372">
        <f>'1.2 บันทึกข้อมูล 2 ปี ย้อนหลัง'!J14</f>
        <v>0</v>
      </c>
      <c r="K14" s="372" t="str">
        <f>'2.1 Report คะแนนระดับหลักสูตร'!I14</f>
        <v>Auto-calculate</v>
      </c>
      <c r="L14" s="371"/>
      <c r="M14" s="130" t="str">
        <f>IF(OR(B6="ปริญญาตรี",B6="ป. บัณฑิต",B6=""),"หลักสูตรป.ตรี/ป.บันฑิตให้ใส่ ขีด (-)","")</f>
        <v>หลักสูตรป.ตรี/ป.บันฑิตให้ใส่ ขีด (-)</v>
      </c>
      <c r="N14" s="365"/>
      <c r="S14" s="309"/>
      <c r="T14" s="309"/>
      <c r="U14" s="309"/>
      <c r="V14" s="309"/>
      <c r="W14" s="309"/>
      <c r="X14" s="309"/>
      <c r="Y14" s="309"/>
      <c r="Z14" s="309"/>
      <c r="AA14" s="309"/>
      <c r="AB14" s="309"/>
      <c r="AC14" s="309"/>
      <c r="AD14" s="309"/>
    </row>
    <row r="15" spans="1:30" s="367" customFormat="1" ht="21.95" customHeight="1">
      <c r="A15" s="551" t="s">
        <v>5</v>
      </c>
      <c r="B15" s="552"/>
      <c r="C15" s="552"/>
      <c r="D15" s="552"/>
      <c r="E15" s="552"/>
      <c r="F15" s="552"/>
      <c r="G15" s="552"/>
      <c r="H15" s="553"/>
      <c r="I15" s="373" t="str">
        <f>'1.2 บันทึกข้อมูล 2 ปี ย้อนหลัง'!I15</f>
        <v>Auto-calculate</v>
      </c>
      <c r="J15" s="373" t="str">
        <f>'1.2 บันทึกข้อมูล 2 ปี ย้อนหลัง'!J15</f>
        <v>Auto-calculate</v>
      </c>
      <c r="K15" s="373" t="str">
        <f>'2.1 Report คะแนนระดับหลักสูตร'!I15</f>
        <v>Auto-calculate</v>
      </c>
      <c r="L15" s="373"/>
      <c r="M15" s="131"/>
      <c r="N15" s="374"/>
      <c r="S15" s="309"/>
      <c r="X15" s="309"/>
      <c r="Y15" s="309"/>
      <c r="Z15" s="309"/>
      <c r="AA15" s="309"/>
      <c r="AB15" s="309"/>
      <c r="AC15" s="309"/>
      <c r="AD15" s="309"/>
    </row>
    <row r="16" spans="1:30" s="367" customFormat="1" ht="21" customHeight="1">
      <c r="A16" s="193" t="s">
        <v>47</v>
      </c>
      <c r="B16" s="194"/>
      <c r="C16" s="194"/>
      <c r="D16" s="194"/>
      <c r="E16" s="194"/>
      <c r="F16" s="194"/>
      <c r="G16" s="194"/>
      <c r="H16" s="194"/>
      <c r="I16" s="194"/>
      <c r="J16" s="194"/>
      <c r="K16" s="194"/>
      <c r="L16" s="196"/>
      <c r="M16" s="195"/>
      <c r="N16" s="365"/>
      <c r="S16" s="309"/>
      <c r="X16" s="309"/>
      <c r="Y16" s="309"/>
      <c r="Z16" s="309"/>
      <c r="AA16" s="309"/>
      <c r="AB16" s="309"/>
      <c r="AC16" s="309"/>
      <c r="AD16" s="309"/>
    </row>
    <row r="17" spans="1:30" s="367" customFormat="1" ht="21.95" customHeight="1">
      <c r="A17" s="560" t="s">
        <v>40</v>
      </c>
      <c r="B17" s="561"/>
      <c r="C17" s="561"/>
      <c r="D17" s="561"/>
      <c r="E17" s="561"/>
      <c r="F17" s="561"/>
      <c r="G17" s="561"/>
      <c r="H17" s="562"/>
      <c r="I17" s="372">
        <f>'1.2 บันทึกข้อมูล 2 ปี ย้อนหลัง'!I17</f>
        <v>0</v>
      </c>
      <c r="J17" s="372">
        <f>'1.2 บันทึกข้อมูล 2 ปี ย้อนหลัง'!J17</f>
        <v>0</v>
      </c>
      <c r="K17" s="372" t="str">
        <f>'2.1 Report คะแนนระดับหลักสูตร'!I17</f>
        <v/>
      </c>
      <c r="L17" s="371"/>
      <c r="M17" s="132"/>
      <c r="N17" s="365"/>
      <c r="S17" s="309"/>
      <c r="X17" s="309"/>
      <c r="Y17" s="309"/>
      <c r="Z17" s="309"/>
      <c r="AA17" s="309"/>
      <c r="AB17" s="309"/>
      <c r="AC17" s="309"/>
      <c r="AD17" s="309"/>
    </row>
    <row r="18" spans="1:30" s="367" customFormat="1" ht="21.95" customHeight="1">
      <c r="A18" s="560" t="s">
        <v>39</v>
      </c>
      <c r="B18" s="561"/>
      <c r="C18" s="561"/>
      <c r="D18" s="561"/>
      <c r="E18" s="561"/>
      <c r="F18" s="561"/>
      <c r="G18" s="561"/>
      <c r="H18" s="562"/>
      <c r="I18" s="372">
        <f>'1.2 บันทึกข้อมูล 2 ปี ย้อนหลัง'!I18</f>
        <v>0</v>
      </c>
      <c r="J18" s="372">
        <f>'1.2 บันทึกข้อมูล 2 ปี ย้อนหลัง'!J18</f>
        <v>0</v>
      </c>
      <c r="K18" s="372" t="str">
        <f>'2.1 Report คะแนนระดับหลักสูตร'!I18</f>
        <v/>
      </c>
      <c r="L18" s="371"/>
      <c r="M18" s="132"/>
      <c r="N18" s="365"/>
      <c r="S18" s="309"/>
      <c r="X18" s="309"/>
      <c r="Y18" s="309"/>
      <c r="Z18" s="309"/>
      <c r="AA18" s="309"/>
      <c r="AB18" s="309"/>
      <c r="AC18" s="309"/>
      <c r="AD18" s="309"/>
    </row>
    <row r="19" spans="1:30" s="367" customFormat="1" ht="21.95" customHeight="1">
      <c r="A19" s="560" t="s">
        <v>38</v>
      </c>
      <c r="B19" s="561"/>
      <c r="C19" s="561"/>
      <c r="D19" s="561"/>
      <c r="E19" s="561"/>
      <c r="F19" s="561"/>
      <c r="G19" s="561"/>
      <c r="H19" s="562"/>
      <c r="I19" s="372">
        <f>'1.2 บันทึกข้อมูล 2 ปี ย้อนหลัง'!I19</f>
        <v>0</v>
      </c>
      <c r="J19" s="372">
        <f>'1.2 บันทึกข้อมูล 2 ปี ย้อนหลัง'!J19</f>
        <v>0</v>
      </c>
      <c r="K19" s="372" t="str">
        <f>'2.1 Report คะแนนระดับหลักสูตร'!I19</f>
        <v/>
      </c>
      <c r="L19" s="371"/>
      <c r="M19" s="132"/>
      <c r="N19" s="309"/>
      <c r="S19" s="309"/>
      <c r="X19" s="309"/>
      <c r="Y19" s="309"/>
      <c r="Z19" s="309"/>
      <c r="AA19" s="309"/>
      <c r="AB19" s="309"/>
      <c r="AC19" s="309"/>
      <c r="AD19" s="309"/>
    </row>
    <row r="20" spans="1:30" s="367" customFormat="1" ht="21.95" customHeight="1">
      <c r="A20" s="551" t="s">
        <v>6</v>
      </c>
      <c r="B20" s="552"/>
      <c r="C20" s="552"/>
      <c r="D20" s="552"/>
      <c r="E20" s="552"/>
      <c r="F20" s="552"/>
      <c r="G20" s="552"/>
      <c r="H20" s="553"/>
      <c r="I20" s="373" t="str">
        <f>'1.2 บันทึกข้อมูล 2 ปี ย้อนหลัง'!I20</f>
        <v>Auto-calculate</v>
      </c>
      <c r="J20" s="373" t="str">
        <f>'1.2 บันทึกข้อมูล 2 ปี ย้อนหลัง'!J20</f>
        <v>Auto-calculate</v>
      </c>
      <c r="K20" s="373" t="str">
        <f>'2.1 Report คะแนนระดับหลักสูตร'!I20</f>
        <v>Auto-calculate</v>
      </c>
      <c r="L20" s="373"/>
      <c r="M20" s="131"/>
      <c r="N20" s="309"/>
      <c r="S20" s="309"/>
      <c r="X20" s="309"/>
      <c r="Y20" s="309"/>
      <c r="Z20" s="309"/>
      <c r="AA20" s="309"/>
      <c r="AB20" s="309"/>
      <c r="AC20" s="309"/>
      <c r="AD20" s="309"/>
    </row>
    <row r="21" spans="1:30" s="367" customFormat="1" ht="21" customHeight="1">
      <c r="A21" s="193" t="s">
        <v>103</v>
      </c>
      <c r="B21" s="194"/>
      <c r="C21" s="194"/>
      <c r="D21" s="194"/>
      <c r="E21" s="194"/>
      <c r="F21" s="194"/>
      <c r="G21" s="194"/>
      <c r="H21" s="194"/>
      <c r="I21" s="194"/>
      <c r="J21" s="194"/>
      <c r="K21" s="194"/>
      <c r="L21" s="196"/>
      <c r="M21" s="195"/>
      <c r="N21" s="309"/>
      <c r="O21" s="309"/>
      <c r="P21" s="309"/>
      <c r="Q21" s="309"/>
      <c r="R21" s="309"/>
      <c r="S21" s="309"/>
      <c r="X21" s="309"/>
      <c r="Y21" s="309"/>
      <c r="Z21" s="309"/>
      <c r="AA21" s="309"/>
      <c r="AB21" s="309"/>
      <c r="AC21" s="309"/>
      <c r="AD21" s="309"/>
    </row>
    <row r="22" spans="1:30" s="367" customFormat="1" ht="21.95" customHeight="1">
      <c r="A22" s="560" t="s">
        <v>37</v>
      </c>
      <c r="B22" s="561"/>
      <c r="C22" s="561"/>
      <c r="D22" s="561"/>
      <c r="E22" s="561"/>
      <c r="F22" s="561"/>
      <c r="G22" s="561"/>
      <c r="H22" s="562"/>
      <c r="I22" s="372">
        <f>'1.2 บันทึกข้อมูล 2 ปี ย้อนหลัง'!I22</f>
        <v>0</v>
      </c>
      <c r="J22" s="372">
        <f>'1.2 บันทึกข้อมูล 2 ปี ย้อนหลัง'!J22</f>
        <v>0</v>
      </c>
      <c r="K22" s="372" t="str">
        <f>'2.1 Report คะแนนระดับหลักสูตร'!I22</f>
        <v/>
      </c>
      <c r="L22" s="371"/>
      <c r="M22" s="132"/>
      <c r="N22" s="309"/>
      <c r="O22" s="309"/>
      <c r="P22" s="309"/>
      <c r="Q22" s="309"/>
      <c r="R22" s="309"/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</row>
    <row r="23" spans="1:30" s="367" customFormat="1" ht="21.95" customHeight="1">
      <c r="A23" s="560" t="s">
        <v>36</v>
      </c>
      <c r="B23" s="561"/>
      <c r="C23" s="561"/>
      <c r="D23" s="561"/>
      <c r="E23" s="561"/>
      <c r="F23" s="561"/>
      <c r="G23" s="561"/>
      <c r="H23" s="562"/>
      <c r="I23" s="375" t="str">
        <f>'1.2 บันทึกข้อมูล 2 ปี ย้อนหลัง'!I23</f>
        <v>Auto-calculate</v>
      </c>
      <c r="J23" s="375" t="str">
        <f>'1.2 บันทึกข้อมูล 2 ปี ย้อนหลัง'!J23</f>
        <v>Auto-calculate</v>
      </c>
      <c r="K23" s="375" t="str">
        <f>'2.1 Report คะแนนระดับหลักสูตร'!I23</f>
        <v>Auto-calculate</v>
      </c>
      <c r="L23" s="371"/>
      <c r="M23" s="132"/>
      <c r="N23" s="376"/>
      <c r="O23" s="376"/>
      <c r="P23" s="377"/>
      <c r="Q23" s="366"/>
      <c r="R23" s="376"/>
      <c r="S23" s="378"/>
      <c r="T23" s="378"/>
    </row>
    <row r="24" spans="1:30" s="367" customFormat="1" ht="21.95" customHeight="1">
      <c r="A24" s="565" t="s">
        <v>77</v>
      </c>
      <c r="B24" s="566"/>
      <c r="C24" s="566"/>
      <c r="D24" s="566"/>
      <c r="E24" s="566"/>
      <c r="F24" s="566"/>
      <c r="G24" s="566"/>
      <c r="H24" s="567"/>
      <c r="I24" s="372">
        <f>'1.2 บันทึกข้อมูล 2 ปี ย้อนหลัง'!I24</f>
        <v>0</v>
      </c>
      <c r="J24" s="372">
        <f>'1.2 บันทึกข้อมูล 2 ปี ย้อนหลัง'!J24</f>
        <v>0</v>
      </c>
      <c r="K24" s="372" t="str">
        <f>'2.1 Report คะแนนระดับหลักสูตร'!I24</f>
        <v>Auto-calculate</v>
      </c>
      <c r="L24" s="371"/>
      <c r="M24" s="134"/>
      <c r="N24" s="376"/>
      <c r="O24" s="376"/>
      <c r="P24" s="379" t="s">
        <v>54</v>
      </c>
      <c r="Q24" s="376"/>
      <c r="R24" s="376"/>
      <c r="S24" s="378"/>
    </row>
    <row r="25" spans="1:30" s="367" customFormat="1" ht="21.95" customHeight="1">
      <c r="A25" s="565" t="s">
        <v>78</v>
      </c>
      <c r="B25" s="566"/>
      <c r="C25" s="566"/>
      <c r="D25" s="566"/>
      <c r="E25" s="566"/>
      <c r="F25" s="566"/>
      <c r="G25" s="566"/>
      <c r="H25" s="567"/>
      <c r="I25" s="372">
        <f>'1.2 บันทึกข้อมูล 2 ปี ย้อนหลัง'!I25</f>
        <v>0</v>
      </c>
      <c r="J25" s="372">
        <f>'1.2 บันทึกข้อมูล 2 ปี ย้อนหลัง'!J25</f>
        <v>0</v>
      </c>
      <c r="K25" s="372" t="str">
        <f>'2.1 Report คะแนนระดับหลักสูตร'!I25</f>
        <v>Auto-calculate</v>
      </c>
      <c r="L25" s="371"/>
      <c r="M25" s="134"/>
      <c r="N25" s="376"/>
      <c r="O25" s="376"/>
      <c r="P25" s="379" t="s">
        <v>57</v>
      </c>
      <c r="Q25" s="376"/>
      <c r="R25" s="376"/>
      <c r="S25" s="378"/>
    </row>
    <row r="26" spans="1:30" s="367" customFormat="1" ht="21.95" customHeight="1">
      <c r="A26" s="565" t="s">
        <v>79</v>
      </c>
      <c r="B26" s="566"/>
      <c r="C26" s="566"/>
      <c r="D26" s="566"/>
      <c r="E26" s="566"/>
      <c r="F26" s="566"/>
      <c r="G26" s="566"/>
      <c r="H26" s="567"/>
      <c r="I26" s="372">
        <f>'1.2 บันทึกข้อมูล 2 ปี ย้อนหลัง'!I26</f>
        <v>0</v>
      </c>
      <c r="J26" s="372">
        <f>'1.2 บันทึกข้อมูล 2 ปี ย้อนหลัง'!J26</f>
        <v>0</v>
      </c>
      <c r="K26" s="372" t="str">
        <f>'2.1 Report คะแนนระดับหลักสูตร'!I26</f>
        <v>Auto-calculate</v>
      </c>
      <c r="L26" s="371"/>
      <c r="M26" s="134"/>
      <c r="N26" s="376"/>
      <c r="O26" s="376"/>
      <c r="P26" s="379" t="s">
        <v>55</v>
      </c>
      <c r="Q26" s="376"/>
      <c r="R26" s="376"/>
      <c r="S26" s="378"/>
    </row>
    <row r="27" spans="1:30" s="367" customFormat="1" ht="40.5" customHeight="1">
      <c r="A27" s="565" t="s">
        <v>80</v>
      </c>
      <c r="B27" s="566"/>
      <c r="C27" s="566"/>
      <c r="D27" s="566"/>
      <c r="E27" s="566"/>
      <c r="F27" s="566"/>
      <c r="G27" s="566"/>
      <c r="H27" s="567"/>
      <c r="I27" s="372">
        <f>'1.2 บันทึกข้อมูล 2 ปี ย้อนหลัง'!I27</f>
        <v>0</v>
      </c>
      <c r="J27" s="372">
        <f>'1.2 บันทึกข้อมูล 2 ปี ย้อนหลัง'!J27</f>
        <v>0</v>
      </c>
      <c r="K27" s="372" t="str">
        <f>'2.1 Report คะแนนระดับหลักสูตร'!I27</f>
        <v>Auto-calculate</v>
      </c>
      <c r="L27" s="371"/>
      <c r="M27" s="130" t="str">
        <f>IF(OR(B5="ปริญญาตรี",B5="ป. บัณฑิต",B5="ปริญญาโท",B5=""),"หลักสูตรป.ตรี/ป.บันฑิต/ป.โท ให้ใส่ ขีด (-)","")</f>
        <v>หลักสูตรป.ตรี/ป.บันฑิต/ป.โท ให้ใส่ ขีด (-)</v>
      </c>
      <c r="N27" s="380"/>
      <c r="O27" s="380"/>
      <c r="P27" s="379" t="s">
        <v>56</v>
      </c>
      <c r="Q27" s="380"/>
      <c r="R27" s="380"/>
    </row>
    <row r="28" spans="1:30" s="367" customFormat="1" ht="21.95" customHeight="1">
      <c r="A28" s="560" t="s">
        <v>35</v>
      </c>
      <c r="B28" s="561"/>
      <c r="C28" s="561"/>
      <c r="D28" s="561"/>
      <c r="E28" s="561"/>
      <c r="F28" s="561"/>
      <c r="G28" s="561"/>
      <c r="H28" s="562"/>
      <c r="I28" s="372">
        <f>'1.2 บันทึกข้อมูล 2 ปี ย้อนหลัง'!I28</f>
        <v>0</v>
      </c>
      <c r="J28" s="372">
        <f>'1.2 บันทึกข้อมูล 2 ปี ย้อนหลัง'!J28</f>
        <v>0</v>
      </c>
      <c r="K28" s="372" t="str">
        <f>'2.1 Report คะแนนระดับหลักสูตร'!I28</f>
        <v/>
      </c>
      <c r="L28" s="371"/>
      <c r="M28" s="132"/>
      <c r="N28" s="380"/>
      <c r="O28" s="380"/>
      <c r="P28" s="379"/>
      <c r="Q28" s="380"/>
      <c r="R28" s="380"/>
    </row>
    <row r="29" spans="1:30" s="367" customFormat="1" ht="21.95" customHeight="1">
      <c r="A29" s="551" t="s">
        <v>7</v>
      </c>
      <c r="B29" s="552"/>
      <c r="C29" s="552"/>
      <c r="D29" s="552"/>
      <c r="E29" s="552"/>
      <c r="F29" s="552"/>
      <c r="G29" s="552"/>
      <c r="H29" s="553"/>
      <c r="I29" s="373" t="str">
        <f>'1.2 บันทึกข้อมูล 2 ปี ย้อนหลัง'!I29</f>
        <v>Auto-calculate</v>
      </c>
      <c r="J29" s="373" t="str">
        <f>'1.2 บันทึกข้อมูล 2 ปี ย้อนหลัง'!J29</f>
        <v>Auto-calculate</v>
      </c>
      <c r="K29" s="373" t="str">
        <f>'2.1 Report คะแนนระดับหลักสูตร'!$I$29</f>
        <v>Auto-calculate</v>
      </c>
      <c r="L29" s="373"/>
      <c r="M29" s="131"/>
      <c r="N29" s="380"/>
      <c r="O29" s="380"/>
      <c r="P29" s="379"/>
      <c r="Q29" s="380"/>
      <c r="R29" s="380"/>
    </row>
    <row r="30" spans="1:30" s="367" customFormat="1" ht="21" customHeight="1">
      <c r="A30" s="193" t="s">
        <v>8</v>
      </c>
      <c r="B30" s="194"/>
      <c r="C30" s="194"/>
      <c r="D30" s="194"/>
      <c r="E30" s="194"/>
      <c r="F30" s="194"/>
      <c r="G30" s="194"/>
      <c r="H30" s="194"/>
      <c r="I30" s="194"/>
      <c r="J30" s="194"/>
      <c r="K30" s="194"/>
      <c r="L30" s="196"/>
      <c r="M30" s="195"/>
      <c r="N30" s="380"/>
      <c r="O30" s="380"/>
      <c r="P30" s="379"/>
      <c r="Q30" s="380"/>
      <c r="R30" s="380"/>
    </row>
    <row r="31" spans="1:30" s="367" customFormat="1" ht="21.95" customHeight="1">
      <c r="A31" s="560" t="s">
        <v>34</v>
      </c>
      <c r="B31" s="561"/>
      <c r="C31" s="561"/>
      <c r="D31" s="561"/>
      <c r="E31" s="561"/>
      <c r="F31" s="561"/>
      <c r="G31" s="561"/>
      <c r="H31" s="562"/>
      <c r="I31" s="372">
        <f>'1.2 บันทึกข้อมูล 2 ปี ย้อนหลัง'!I31</f>
        <v>0</v>
      </c>
      <c r="J31" s="372">
        <f>'1.2 บันทึกข้อมูล 2 ปี ย้อนหลัง'!J31</f>
        <v>0</v>
      </c>
      <c r="K31" s="372" t="str">
        <f>'2.1 Report คะแนนระดับหลักสูตร'!I31</f>
        <v/>
      </c>
      <c r="L31" s="371"/>
      <c r="M31" s="132"/>
      <c r="N31" s="380"/>
      <c r="O31" s="380"/>
      <c r="P31" s="379"/>
      <c r="Q31" s="380"/>
      <c r="R31" s="380"/>
    </row>
    <row r="32" spans="1:30" s="367" customFormat="1" ht="21.95" customHeight="1">
      <c r="A32" s="560" t="s">
        <v>33</v>
      </c>
      <c r="B32" s="561"/>
      <c r="C32" s="561"/>
      <c r="D32" s="561"/>
      <c r="E32" s="561"/>
      <c r="F32" s="561"/>
      <c r="G32" s="561"/>
      <c r="H32" s="562"/>
      <c r="I32" s="372">
        <f>'1.2 บันทึกข้อมูล 2 ปี ย้อนหลัง'!I32</f>
        <v>0</v>
      </c>
      <c r="J32" s="372">
        <f>'1.2 บันทึกข้อมูล 2 ปี ย้อนหลัง'!J32</f>
        <v>0</v>
      </c>
      <c r="K32" s="372" t="str">
        <f>'2.1 Report คะแนนระดับหลักสูตร'!I32</f>
        <v/>
      </c>
      <c r="L32" s="371"/>
      <c r="M32" s="132"/>
      <c r="N32" s="380"/>
      <c r="O32" s="380"/>
      <c r="P32" s="379"/>
      <c r="Q32" s="380"/>
      <c r="R32" s="380"/>
    </row>
    <row r="33" spans="1:18" s="367" customFormat="1" ht="21.95" customHeight="1">
      <c r="A33" s="560" t="s">
        <v>32</v>
      </c>
      <c r="B33" s="561"/>
      <c r="C33" s="561"/>
      <c r="D33" s="561"/>
      <c r="E33" s="561"/>
      <c r="F33" s="561"/>
      <c r="G33" s="561"/>
      <c r="H33" s="562"/>
      <c r="I33" s="372">
        <f>'1.2 บันทึกข้อมูล 2 ปี ย้อนหลัง'!I33</f>
        <v>0</v>
      </c>
      <c r="J33" s="372">
        <f>'1.2 บันทึกข้อมูล 2 ปี ย้อนหลัง'!J33</f>
        <v>0</v>
      </c>
      <c r="K33" s="372" t="str">
        <f>'2.1 Report คะแนนระดับหลักสูตร'!I33</f>
        <v/>
      </c>
      <c r="L33" s="371"/>
      <c r="M33" s="132"/>
      <c r="N33" s="380"/>
      <c r="O33" s="380"/>
      <c r="P33" s="379"/>
      <c r="Q33" s="380"/>
      <c r="R33" s="380"/>
    </row>
    <row r="34" spans="1:18" s="367" customFormat="1" ht="21.95" customHeight="1">
      <c r="A34" s="560" t="s">
        <v>31</v>
      </c>
      <c r="B34" s="561"/>
      <c r="C34" s="561"/>
      <c r="D34" s="561"/>
      <c r="E34" s="561"/>
      <c r="F34" s="561"/>
      <c r="G34" s="561"/>
      <c r="H34" s="562"/>
      <c r="I34" s="372">
        <f>'1.2 บันทึกข้อมูล 2 ปี ย้อนหลัง'!I34</f>
        <v>0</v>
      </c>
      <c r="J34" s="372">
        <f>'1.2 บันทึกข้อมูล 2 ปี ย้อนหลัง'!J34</f>
        <v>0</v>
      </c>
      <c r="K34" s="372" t="str">
        <f>'2.1 Report คะแนนระดับหลักสูตร'!I34</f>
        <v>Auto-calculate</v>
      </c>
      <c r="L34" s="371"/>
      <c r="M34" s="132"/>
      <c r="N34" s="380"/>
      <c r="O34" s="380"/>
      <c r="P34" s="379"/>
      <c r="Q34" s="380"/>
      <c r="R34" s="380"/>
    </row>
    <row r="35" spans="1:18" s="367" customFormat="1" ht="21.95" customHeight="1">
      <c r="A35" s="551" t="s">
        <v>9</v>
      </c>
      <c r="B35" s="552"/>
      <c r="C35" s="552"/>
      <c r="D35" s="552"/>
      <c r="E35" s="552"/>
      <c r="F35" s="552"/>
      <c r="G35" s="552"/>
      <c r="H35" s="553"/>
      <c r="I35" s="373" t="str">
        <f>'1.2 บันทึกข้อมูล 2 ปี ย้อนหลัง'!I35</f>
        <v>Auto-calculate</v>
      </c>
      <c r="J35" s="373" t="str">
        <f>'1.2 บันทึกข้อมูล 2 ปี ย้อนหลัง'!J35</f>
        <v>Auto-calculate</v>
      </c>
      <c r="K35" s="373" t="str">
        <f>'2.1 Report คะแนนระดับหลักสูตร'!I35</f>
        <v>Auto-calculate</v>
      </c>
      <c r="L35" s="373"/>
      <c r="M35" s="131"/>
      <c r="N35" s="380"/>
      <c r="O35" s="380"/>
      <c r="P35" s="379"/>
      <c r="Q35" s="380"/>
      <c r="R35" s="380"/>
    </row>
    <row r="36" spans="1:18" s="367" customFormat="1" ht="21" customHeight="1">
      <c r="A36" s="193" t="s">
        <v>10</v>
      </c>
      <c r="B36" s="194"/>
      <c r="C36" s="194"/>
      <c r="D36" s="194"/>
      <c r="E36" s="194"/>
      <c r="F36" s="194"/>
      <c r="G36" s="194"/>
      <c r="H36" s="194"/>
      <c r="I36" s="194"/>
      <c r="J36" s="194"/>
      <c r="K36" s="194"/>
      <c r="L36" s="196"/>
      <c r="M36" s="195"/>
      <c r="N36" s="380"/>
      <c r="O36" s="380"/>
      <c r="P36" s="379"/>
      <c r="Q36" s="380"/>
      <c r="R36" s="380"/>
    </row>
    <row r="37" spans="1:18" s="367" customFormat="1" ht="21.95" customHeight="1">
      <c r="A37" s="560" t="s">
        <v>11</v>
      </c>
      <c r="B37" s="561"/>
      <c r="C37" s="561"/>
      <c r="D37" s="561"/>
      <c r="E37" s="561"/>
      <c r="F37" s="561"/>
      <c r="G37" s="561"/>
      <c r="H37" s="562"/>
      <c r="I37" s="372">
        <f>'1.2 บันทึกข้อมูล 2 ปี ย้อนหลัง'!I37</f>
        <v>0</v>
      </c>
      <c r="J37" s="372">
        <f>'1.2 บันทึกข้อมูล 2 ปี ย้อนหลัง'!J37</f>
        <v>0</v>
      </c>
      <c r="K37" s="372" t="str">
        <f>'2.1 Report คะแนนระดับหลักสูตร'!I37</f>
        <v/>
      </c>
      <c r="L37" s="371"/>
      <c r="M37" s="132"/>
      <c r="N37" s="380"/>
      <c r="O37" s="380"/>
      <c r="P37" s="379"/>
      <c r="Q37" s="380"/>
      <c r="R37" s="380"/>
    </row>
    <row r="38" spans="1:18" s="367" customFormat="1" ht="21.95" customHeight="1">
      <c r="A38" s="571" t="s">
        <v>12</v>
      </c>
      <c r="B38" s="572"/>
      <c r="C38" s="572"/>
      <c r="D38" s="572"/>
      <c r="E38" s="572"/>
      <c r="F38" s="572"/>
      <c r="G38" s="572"/>
      <c r="H38" s="573"/>
      <c r="I38" s="135" t="str">
        <f>'1.2 บันทึกข้อมูล 2 ปี ย้อนหลัง'!I38</f>
        <v>Auto-calculate</v>
      </c>
      <c r="J38" s="135" t="str">
        <f>'1.2 บันทึกข้อมูล 2 ปี ย้อนหลัง'!J38</f>
        <v>Auto-calculate</v>
      </c>
      <c r="K38" s="135" t="str">
        <f>'2.1 Report คะแนนระดับหลักสูตร'!I38</f>
        <v>Auto-calculate</v>
      </c>
      <c r="L38" s="371"/>
      <c r="M38" s="136"/>
      <c r="N38" s="380"/>
      <c r="O38" s="380"/>
      <c r="P38" s="379"/>
      <c r="Q38" s="380"/>
      <c r="R38" s="380"/>
    </row>
    <row r="39" spans="1:18" s="367" customFormat="1" ht="21.95" customHeight="1">
      <c r="A39" s="612" t="s">
        <v>13</v>
      </c>
      <c r="B39" s="613"/>
      <c r="C39" s="613"/>
      <c r="D39" s="613"/>
      <c r="E39" s="613"/>
      <c r="F39" s="613"/>
      <c r="G39" s="613"/>
      <c r="H39" s="614"/>
      <c r="I39" s="381" t="str">
        <f>'1.2 บันทึกข้อมูล 2 ปี ย้อนหลัง'!I39</f>
        <v>Auto-calculate</v>
      </c>
      <c r="J39" s="381" t="str">
        <f>'1.2 บันทึกข้อมูล 2 ปี ย้อนหลัง'!J39</f>
        <v>Auto-calculate</v>
      </c>
      <c r="K39" s="381" t="str">
        <f>'2.1 Report คะแนนระดับหลักสูตร'!I39</f>
        <v>Auto-calculate</v>
      </c>
      <c r="L39" s="381"/>
      <c r="M39" s="382" t="str">
        <f>IF(I9="ไม่ผ่านการประเมิน","คะแนนประเมิน= 0"," ")</f>
        <v xml:space="preserve"> </v>
      </c>
      <c r="N39" s="380"/>
      <c r="O39" s="380"/>
      <c r="P39" s="379"/>
      <c r="Q39" s="380"/>
      <c r="R39" s="380"/>
    </row>
    <row r="40" spans="1:18" ht="9" customHeight="1">
      <c r="O40" s="385"/>
      <c r="P40" s="386"/>
    </row>
    <row r="41" spans="1:18" ht="5.25" customHeight="1">
      <c r="O41" s="385"/>
      <c r="P41" s="386"/>
    </row>
    <row r="42" spans="1:18" s="309" customFormat="1" ht="26.1" customHeight="1"/>
  </sheetData>
  <sheetProtection algorithmName="SHA-512" hashValue="KZNJpaqHIS8XQJkeR6Tkub3Tndxrokbpmhk/zfBbnvZUqM9VcB6+C0vtoQgOZpZzvl/xdeFV2BYGB656UpBDxA==" saltValue="/AOqXQZOjgXBQi5W5328tw==" spinCount="100000" sheet="1" objects="1" scenarios="1" selectLockedCells="1" selectUnlockedCells="1"/>
  <dataConsolidate/>
  <mergeCells count="28">
    <mergeCell ref="A15:H15"/>
    <mergeCell ref="A14:H14"/>
    <mergeCell ref="A19:H19"/>
    <mergeCell ref="A20:H20"/>
    <mergeCell ref="A22:H22"/>
    <mergeCell ref="A1:K1"/>
    <mergeCell ref="A11:H11"/>
    <mergeCell ref="A12:H12"/>
    <mergeCell ref="A13:H13"/>
    <mergeCell ref="A7:H7"/>
    <mergeCell ref="A9:H9"/>
    <mergeCell ref="A39:H39"/>
    <mergeCell ref="A28:H28"/>
    <mergeCell ref="A29:H29"/>
    <mergeCell ref="A31:H31"/>
    <mergeCell ref="A32:H32"/>
    <mergeCell ref="A33:H33"/>
    <mergeCell ref="A34:H34"/>
    <mergeCell ref="A35:H35"/>
    <mergeCell ref="A37:H37"/>
    <mergeCell ref="A38:H38"/>
    <mergeCell ref="A27:H27"/>
    <mergeCell ref="A17:H17"/>
    <mergeCell ref="A18:H18"/>
    <mergeCell ref="A25:H25"/>
    <mergeCell ref="A26:H26"/>
    <mergeCell ref="A23:H23"/>
    <mergeCell ref="A24:H24"/>
  </mergeCells>
  <conditionalFormatting sqref="O9">
    <cfRule type="expression" dxfId="14" priority="18">
      <formula>LEN(I9)=14</formula>
    </cfRule>
  </conditionalFormatting>
  <conditionalFormatting sqref="I9:L9">
    <cfRule type="cellIs" dxfId="13" priority="14" operator="equal">
      <formula>"ผ่านการประเมิน"</formula>
    </cfRule>
    <cfRule type="expression" dxfId="12" priority="15">
      <formula>"ผ่านการประเมิน"</formula>
    </cfRule>
    <cfRule type="cellIs" dxfId="11" priority="17" operator="equal">
      <formula>"ไม่ผ่านการประเมิน"</formula>
    </cfRule>
  </conditionalFormatting>
  <conditionalFormatting sqref="I24:K28 I31:K34 I37:K37 I11:L14 I17:L19 I22:L22">
    <cfRule type="notContainsBlanks" dxfId="10" priority="20">
      <formula>LEN(TRIM(I11))&gt;0</formula>
    </cfRule>
  </conditionalFormatting>
  <conditionalFormatting sqref="L23:L28">
    <cfRule type="notContainsBlanks" dxfId="9" priority="10">
      <formula>LEN(TRIM(L23))&gt;0</formula>
    </cfRule>
  </conditionalFormatting>
  <conditionalFormatting sqref="L31:L34">
    <cfRule type="notContainsBlanks" dxfId="8" priority="8">
      <formula>LEN(TRIM(L31))&gt;0</formula>
    </cfRule>
  </conditionalFormatting>
  <conditionalFormatting sqref="L37:L38">
    <cfRule type="notContainsBlanks" dxfId="7" priority="6">
      <formula>LEN(TRIM(L37))&gt;0</formula>
    </cfRule>
  </conditionalFormatting>
  <dataValidations count="2">
    <dataValidation type="decimal" errorStyle="warning" allowBlank="1" showInputMessage="1" showErrorMessage="1" error="ใส่คะแนน 0 ถึง 5 หรือ ขีด(-) กดปุ่ม Yes" sqref="L31:L35 I11:L14 I17:L19 I22:L22 L23:L29 I24:K28 I31:K34 I37:L37 L38:L39 L15 L20" xr:uid="{00000000-0002-0000-0500-000000000000}">
      <formula1>0</formula1>
      <formula2>5</formula2>
    </dataValidation>
    <dataValidation type="list" allowBlank="1" showInputMessage="1" showErrorMessage="1" errorTitle="Error" error="เลือก ผ่าน/ไม่ผ่านการประเมิน" sqref="K9:L9" xr:uid="{00000000-0002-0000-0500-000001000000}">
      <formula1>$P$7:$P$9</formula1>
    </dataValidation>
  </dataValidations>
  <pageMargins left="0.52" right="0.35433070866141736" top="0.51" bottom="0.57999999999999996" header="0.23622047244094491" footer="0.15748031496062992"/>
  <pageSetup paperSize="9" scale="79" fitToHeight="0" orientation="portrait" r:id="rId1"/>
  <headerFooter>
    <oddFooter>&amp;L&amp;G  &amp;10 มหาวิทยาลัยเทคโนโลยีราชมงคลพระนคร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6" operator="containsText" id="{7A0EDC01-C2F4-4A73-94BC-A1CA3997BB85}">
            <xm:f>NOT(ISERROR(SEARCH("bank",I11)))</xm:f>
            <xm:f>"bank"</xm:f>
            <x14:dxf>
              <font>
                <color rgb="FF9C0006"/>
              </font>
              <fill>
                <patternFill patternType="none">
                  <bgColor auto="1"/>
                </patternFill>
              </fill>
            </x14:dxf>
          </x14:cfRule>
          <xm:sqref>I11:L11 L12:L14</xm:sqref>
        </x14:conditionalFormatting>
        <x14:conditionalFormatting xmlns:xm="http://schemas.microsoft.com/office/excel/2006/main">
          <x14:cfRule type="containsText" priority="12" operator="containsText" id="{EC2D9EAF-E2EB-4B35-952F-A04ED1F8EA3C}">
            <xm:f>NOT(ISERROR(SEARCH("bank",L17)))</xm:f>
            <xm:f>"bank"</xm:f>
            <x14:dxf>
              <font>
                <color rgb="FF9C0006"/>
              </font>
              <fill>
                <patternFill patternType="none">
                  <bgColor auto="1"/>
                </patternFill>
              </fill>
            </x14:dxf>
          </x14:cfRule>
          <xm:sqref>L17:L19</xm:sqref>
        </x14:conditionalFormatting>
        <x14:conditionalFormatting xmlns:xm="http://schemas.microsoft.com/office/excel/2006/main">
          <x14:cfRule type="containsText" priority="11" operator="containsText" id="{925B4AA1-3C80-4F53-90D8-D896934D2470}">
            <xm:f>NOT(ISERROR(SEARCH("bank",L22)))</xm:f>
            <xm:f>"bank"</xm:f>
            <x14:dxf>
              <font>
                <color rgb="FF9C0006"/>
              </font>
              <fill>
                <patternFill patternType="none">
                  <bgColor auto="1"/>
                </patternFill>
              </fill>
            </x14:dxf>
          </x14:cfRule>
          <xm:sqref>L22</xm:sqref>
        </x14:conditionalFormatting>
        <x14:conditionalFormatting xmlns:xm="http://schemas.microsoft.com/office/excel/2006/main">
          <x14:cfRule type="containsText" priority="9" operator="containsText" id="{D425C776-92A6-4B49-A639-1FEE64BD796D}">
            <xm:f>NOT(ISERROR(SEARCH("bank",L23)))</xm:f>
            <xm:f>"bank"</xm:f>
            <x14:dxf>
              <font>
                <color rgb="FF9C0006"/>
              </font>
              <fill>
                <patternFill patternType="none">
                  <bgColor auto="1"/>
                </patternFill>
              </fill>
            </x14:dxf>
          </x14:cfRule>
          <xm:sqref>L23:L28</xm:sqref>
        </x14:conditionalFormatting>
        <x14:conditionalFormatting xmlns:xm="http://schemas.microsoft.com/office/excel/2006/main">
          <x14:cfRule type="containsText" priority="7" operator="containsText" id="{F12F8414-89F4-4B90-9E13-271B0B234FA4}">
            <xm:f>NOT(ISERROR(SEARCH("bank",L31)))</xm:f>
            <xm:f>"bank"</xm:f>
            <x14:dxf>
              <font>
                <color rgb="FF9C0006"/>
              </font>
              <fill>
                <patternFill patternType="none">
                  <bgColor auto="1"/>
                </patternFill>
              </fill>
            </x14:dxf>
          </x14:cfRule>
          <xm:sqref>L31:L34</xm:sqref>
        </x14:conditionalFormatting>
        <x14:conditionalFormatting xmlns:xm="http://schemas.microsoft.com/office/excel/2006/main">
          <x14:cfRule type="containsText" priority="5" operator="containsText" id="{D069A65F-E3D2-4466-A67A-C6B74701B462}">
            <xm:f>NOT(ISERROR(SEARCH("bank",L37)))</xm:f>
            <xm:f>"bank"</xm:f>
            <x14:dxf>
              <font>
                <color rgb="FF9C0006"/>
              </font>
              <fill>
                <patternFill patternType="none">
                  <bgColor auto="1"/>
                </patternFill>
              </fill>
            </x14:dxf>
          </x14:cfRule>
          <xm:sqref>L37:L38</xm:sqref>
        </x14:conditionalFormatting>
      </x14:conditionalFormattings>
    </ext>
    <ext xmlns:x14="http://schemas.microsoft.com/office/spreadsheetml/2009/9/main" uri="{05C60535-1F16-4fd2-B633-F4F36F0B64E0}">
      <x14:sparklineGroups xmlns:xm="http://schemas.microsoft.com/office/excel/2006/main">
        <x14:sparklineGroup displayEmptyCellsAs="gap" markers="1" xr2:uid="{00000000-0003-0000-0500-000000000000}">
          <x14:colorSeries rgb="FF0070C0"/>
          <x14:colorNegative rgb="FFD00000"/>
          <x14:colorAxis rgb="FF000000"/>
          <x14:colorMarkers theme="5"/>
          <x14:colorFirst rgb="FFD00000"/>
          <x14:colorLast rgb="FFD00000"/>
          <x14:colorHigh rgb="FFD00000"/>
          <x14:colorLow rgb="FFD00000"/>
          <x14:sparklines>
            <x14:sparkline>
              <xm:f>'2.3Report ผลคะแนน 3 ปี(แนวโน้ม)'!I11:K11</xm:f>
              <xm:sqref>L11</xm:sqref>
            </x14:sparkline>
            <x14:sparkline>
              <xm:f>'2.3Report ผลคะแนน 3 ปี(แนวโน้ม)'!I12:K12</xm:f>
              <xm:sqref>L12</xm:sqref>
            </x14:sparkline>
            <x14:sparkline>
              <xm:f>'2.3Report ผลคะแนน 3 ปี(แนวโน้ม)'!I13:K13</xm:f>
              <xm:sqref>L13</xm:sqref>
            </x14:sparkline>
            <x14:sparkline>
              <xm:f>'2.3Report ผลคะแนน 3 ปี(แนวโน้ม)'!I14:K14</xm:f>
              <xm:sqref>L14</xm:sqref>
            </x14:sparkline>
          </x14:sparklines>
        </x14:sparklineGroup>
        <x14:sparklineGroup displayEmptyCellsAs="gap" markers="1" xr2:uid="{00000000-0003-0000-0500-000001000000}">
          <x14:colorSeries rgb="FF0070C0"/>
          <x14:colorNegative rgb="FF000000"/>
          <x14:colorAxis rgb="FF000000"/>
          <x14:colorMarkers theme="5"/>
          <x14:colorFirst rgb="FF000000"/>
          <x14:colorLast rgb="FF000000"/>
          <x14:colorHigh rgb="FF000000"/>
          <x14:colorLow rgb="FF000000"/>
          <x14:sparklines>
            <x14:sparkline>
              <xm:f>'2.3Report ผลคะแนน 3 ปี(แนวโน้ม)'!I17:K17</xm:f>
              <xm:sqref>L17</xm:sqref>
            </x14:sparkline>
            <x14:sparkline>
              <xm:f>'2.3Report ผลคะแนน 3 ปี(แนวโน้ม)'!I18:K18</xm:f>
              <xm:sqref>L18</xm:sqref>
            </x14:sparkline>
            <x14:sparkline>
              <xm:f>'2.3Report ผลคะแนน 3 ปี(แนวโน้ม)'!I19:K19</xm:f>
              <xm:sqref>L19</xm:sqref>
            </x14:sparkline>
          </x14:sparklines>
        </x14:sparklineGroup>
        <x14:sparklineGroup displayEmptyCellsAs="gap" markers="1" xr2:uid="{00000000-0003-0000-0500-000002000000}">
          <x14:colorSeries rgb="FF0070C0"/>
          <x14:colorNegative rgb="FF000000"/>
          <x14:colorAxis rgb="FF000000"/>
          <x14:colorMarkers theme="5"/>
          <x14:colorFirst rgb="FF000000"/>
          <x14:colorLast rgb="FF000000"/>
          <x14:colorHigh rgb="FF000000"/>
          <x14:colorLow rgb="FF000000"/>
          <x14:sparklines>
            <x14:sparkline>
              <xm:f>'2.3Report ผลคะแนน 3 ปี(แนวโน้ม)'!I22:K22</xm:f>
              <xm:sqref>L22</xm:sqref>
            </x14:sparkline>
          </x14:sparklines>
        </x14:sparklineGroup>
        <x14:sparklineGroup displayEmptyCellsAs="gap" markers="1" xr2:uid="{00000000-0003-0000-0500-000003000000}">
          <x14:colorSeries rgb="FF0070C0"/>
          <x14:colorNegative rgb="FF000000"/>
          <x14:colorAxis rgb="FF000000"/>
          <x14:colorMarkers theme="5"/>
          <x14:colorFirst rgb="FF000000"/>
          <x14:colorLast rgb="FF000000"/>
          <x14:colorHigh rgb="FF000000"/>
          <x14:colorLow rgb="FF000000"/>
          <x14:sparklines>
            <x14:sparkline>
              <xm:f>'2.3Report ผลคะแนน 3 ปี(แนวโน้ม)'!I23:K23</xm:f>
              <xm:sqref>L23</xm:sqref>
            </x14:sparkline>
            <x14:sparkline>
              <xm:f>'2.3Report ผลคะแนน 3 ปี(แนวโน้ม)'!I24:K24</xm:f>
              <xm:sqref>L24</xm:sqref>
            </x14:sparkline>
            <x14:sparkline>
              <xm:f>'2.3Report ผลคะแนน 3 ปี(แนวโน้ม)'!I25:K25</xm:f>
              <xm:sqref>L25</xm:sqref>
            </x14:sparkline>
            <x14:sparkline>
              <xm:f>'2.3Report ผลคะแนน 3 ปี(แนวโน้ม)'!I26:K26</xm:f>
              <xm:sqref>L26</xm:sqref>
            </x14:sparkline>
            <x14:sparkline>
              <xm:f>'2.3Report ผลคะแนน 3 ปี(แนวโน้ม)'!I27:K27</xm:f>
              <xm:sqref>L27</xm:sqref>
            </x14:sparkline>
            <x14:sparkline>
              <xm:f>'2.3Report ผลคะแนน 3 ปี(แนวโน้ม)'!I28:K28</xm:f>
              <xm:sqref>L28</xm:sqref>
            </x14:sparkline>
            <x14:sparkline>
              <xm:f>'2.3Report ผลคะแนน 3 ปี(แนวโน้ม)'!I29:K29</xm:f>
              <xm:sqref>L29</xm:sqref>
            </x14:sparkline>
          </x14:sparklines>
        </x14:sparklineGroup>
        <x14:sparklineGroup displayEmptyCellsAs="gap" markers="1" xr2:uid="{00000000-0003-0000-0500-000004000000}">
          <x14:colorSeries rgb="FF0070C0"/>
          <x14:colorNegative rgb="FF000000"/>
          <x14:colorAxis rgb="FF000000"/>
          <x14:colorMarkers theme="5"/>
          <x14:colorFirst rgb="FF000000"/>
          <x14:colorLast rgb="FF000000"/>
          <x14:colorHigh rgb="FF000000"/>
          <x14:colorLow rgb="FF000000"/>
          <x14:sparklines>
            <x14:sparkline>
              <xm:f>'2.3Report ผลคะแนน 3 ปี(แนวโน้ม)'!I31:K31</xm:f>
              <xm:sqref>L31</xm:sqref>
            </x14:sparkline>
            <x14:sparkline>
              <xm:f>'2.3Report ผลคะแนน 3 ปี(แนวโน้ม)'!I32:K32</xm:f>
              <xm:sqref>L32</xm:sqref>
            </x14:sparkline>
            <x14:sparkline>
              <xm:f>'2.3Report ผลคะแนน 3 ปี(แนวโน้ม)'!I33:K33</xm:f>
              <xm:sqref>L33</xm:sqref>
            </x14:sparkline>
            <x14:sparkline>
              <xm:f>'2.3Report ผลคะแนน 3 ปี(แนวโน้ม)'!I34:K34</xm:f>
              <xm:sqref>L34</xm:sqref>
            </x14:sparkline>
            <x14:sparkline>
              <xm:f>'2.3Report ผลคะแนน 3 ปี(แนวโน้ม)'!I35:K35</xm:f>
              <xm:sqref>L35</xm:sqref>
            </x14:sparkline>
          </x14:sparklines>
        </x14:sparklineGroup>
        <x14:sparklineGroup displayEmptyCellsAs="gap" markers="1" xr2:uid="{00000000-0003-0000-0500-000005000000}">
          <x14:colorSeries rgb="FF0070C0"/>
          <x14:colorNegative rgb="FF000000"/>
          <x14:colorAxis rgb="FF000000"/>
          <x14:colorMarkers theme="5"/>
          <x14:colorFirst rgb="FF000000"/>
          <x14:colorLast rgb="FF000000"/>
          <x14:colorHigh rgb="FF000000"/>
          <x14:colorLow rgb="FF000000"/>
          <x14:sparklines>
            <x14:sparkline>
              <xm:f>'2.3Report ผลคะแนน 3 ปี(แนวโน้ม)'!I37:K37</xm:f>
              <xm:sqref>L37</xm:sqref>
            </x14:sparkline>
            <x14:sparkline>
              <xm:f>'2.3Report ผลคะแนน 3 ปี(แนวโน้ม)'!I38:K38</xm:f>
              <xm:sqref>L38</xm:sqref>
            </x14:sparkline>
            <x14:sparkline>
              <xm:f>'2.3Report ผลคะแนน 3 ปี(แนวโน้ม)'!I39:K39</xm:f>
              <xm:sqref>L39</xm:sqref>
            </x14:sparkline>
          </x14:sparklines>
        </x14:sparklineGroup>
        <x14:sparklineGroup displayEmptyCellsAs="gap" markers="1" xr2:uid="{00000000-0003-0000-0500-000006000000}">
          <x14:colorSeries rgb="FF0070C0"/>
          <x14:colorNegative rgb="FFD00000"/>
          <x14:colorAxis rgb="FF000000"/>
          <x14:colorMarkers theme="5"/>
          <x14:colorFirst rgb="FFD00000"/>
          <x14:colorLast rgb="FFD00000"/>
          <x14:colorHigh rgb="FFD00000"/>
          <x14:colorLow rgb="FFD00000"/>
          <x14:sparklines>
            <x14:sparkline>
              <xm:f>'2.3Report ผลคะแนน 3 ปี(แนวโน้ม)'!I15:K15</xm:f>
              <xm:sqref>L15</xm:sqref>
            </x14:sparkline>
          </x14:sparklines>
        </x14:sparklineGroup>
        <x14:sparklineGroup displayEmptyCellsAs="gap" markers="1" xr2:uid="{00000000-0003-0000-0500-000007000000}">
          <x14:colorSeries rgb="FF0070C0"/>
          <x14:colorNegative rgb="FF000000"/>
          <x14:colorAxis rgb="FF000000"/>
          <x14:colorMarkers theme="5"/>
          <x14:colorFirst rgb="FF000000"/>
          <x14:colorLast rgb="FF000000"/>
          <x14:colorHigh rgb="FF000000"/>
          <x14:colorLow rgb="FF000000"/>
          <x14:sparklines>
            <x14:sparkline>
              <xm:f>'2.3Report ผลคะแนน 3 ปี(แนวโน้ม)'!I20:K20</xm:f>
              <xm:sqref>L20</xm:sqref>
            </x14:sparkline>
          </x14:sparklines>
        </x14:sparklineGroup>
      </x14:sparklineGroup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rgb="FF00B050"/>
    <pageSetUpPr fitToPage="1"/>
  </sheetPr>
  <dimension ref="A1:K44"/>
  <sheetViews>
    <sheetView showGridLines="0" zoomScaleNormal="100" zoomScaleSheetLayoutView="100" workbookViewId="0">
      <pane ySplit="1" topLeftCell="A2" activePane="bottomLeft" state="frozen"/>
      <selection pane="bottomLeft" activeCell="E6" sqref="E6"/>
    </sheetView>
  </sheetViews>
  <sheetFormatPr defaultRowHeight="23.25"/>
  <cols>
    <col min="1" max="2" width="9" style="309"/>
    <col min="3" max="3" width="28.375" style="309" customWidth="1"/>
    <col min="4" max="5" width="15.625" style="309" customWidth="1"/>
    <col min="6" max="6" width="15.625" style="390" customWidth="1"/>
    <col min="7" max="8" width="11.375" style="390" customWidth="1"/>
    <col min="9" max="10" width="19.75" style="390" customWidth="1"/>
    <col min="11" max="11" width="9.125" style="390"/>
    <col min="12" max="16384" width="9" style="309"/>
  </cols>
  <sheetData>
    <row r="1" spans="1:11" ht="33" customHeight="1">
      <c r="A1" s="617" t="str">
        <f>IFERROR(CONCATENATE("เปรียบเทียบผลคะแนน 3 ปี  ตามองค์ประกอบ 2 - 6  ( ปีการศึกษา ",'1.1 บันทึกข้อมูล'!I1-2," , ",'1.1 บันทึกข้อมูล'!I1-1," และ ",'1.1 บันทึกข้อมูล'!I1," )"),"")</f>
        <v/>
      </c>
      <c r="B1" s="618"/>
      <c r="C1" s="618"/>
      <c r="D1" s="618"/>
      <c r="E1" s="618"/>
      <c r="F1" s="618"/>
      <c r="G1" s="618"/>
      <c r="H1" s="387"/>
      <c r="I1" s="309"/>
      <c r="J1" s="309"/>
      <c r="K1" s="309"/>
    </row>
    <row r="2" spans="1:11">
      <c r="A2" s="468" t="str">
        <f>'2.3Report ผลคะแนน 3 ปี(แนวโน้ม)'!A3</f>
        <v>หลักสูตร :</v>
      </c>
      <c r="B2" s="469" t="str">
        <f>'2.3Report ผลคะแนน 3 ปี(แนวโน้ม)'!B3</f>
        <v/>
      </c>
      <c r="C2" s="470"/>
      <c r="D2" s="470"/>
      <c r="E2" s="470"/>
      <c r="F2" s="470"/>
      <c r="G2" s="470"/>
      <c r="H2" s="471"/>
      <c r="I2" s="309"/>
      <c r="J2" s="309"/>
      <c r="K2" s="309"/>
    </row>
    <row r="3" spans="1:11" ht="3" customHeight="1">
      <c r="A3" s="453"/>
      <c r="B3" s="454"/>
      <c r="C3" s="454"/>
      <c r="D3" s="454"/>
      <c r="E3" s="454"/>
      <c r="F3" s="454"/>
      <c r="G3" s="454"/>
      <c r="H3" s="467"/>
      <c r="I3" s="309"/>
      <c r="J3" s="309"/>
      <c r="K3" s="309"/>
    </row>
    <row r="4" spans="1:11">
      <c r="A4" s="472" t="str">
        <f>'2.3Report ผลคะแนน 3 ปี(แนวโน้ม)'!A5</f>
        <v>ระดับ :</v>
      </c>
      <c r="B4" s="473" t="str">
        <f>'2.3Report ผลคะแนน 3 ปี(แนวโน้ม)'!B5</f>
        <v/>
      </c>
      <c r="C4" s="474"/>
      <c r="D4" s="475" t="s">
        <v>58</v>
      </c>
      <c r="E4" s="476" t="str">
        <f>'2.3Report ผลคะแนน 3 ปี(แนวโน้ม)'!$J$5</f>
        <v/>
      </c>
      <c r="F4" s="474"/>
      <c r="G4" s="474"/>
      <c r="H4" s="477"/>
      <c r="I4" s="309"/>
      <c r="J4" s="309"/>
      <c r="K4" s="309"/>
    </row>
    <row r="5" spans="1:11" ht="29.25" customHeight="1">
      <c r="A5" s="388"/>
      <c r="B5" s="619"/>
      <c r="C5" s="619"/>
      <c r="D5" s="619"/>
      <c r="E5" s="619"/>
      <c r="F5" s="619"/>
      <c r="G5" s="619"/>
      <c r="H5" s="389"/>
    </row>
    <row r="6" spans="1:11">
      <c r="A6" s="391"/>
      <c r="B6" s="392"/>
      <c r="C6" s="393" t="s">
        <v>212</v>
      </c>
      <c r="D6" s="394" t="e">
        <f>CONCATENATE("ปีการศึกษา ",'1.1 บันทึกข้อมูล'!I1-2)</f>
        <v>#VALUE!</v>
      </c>
      <c r="E6" s="394" t="e">
        <f>CONCATENATE("ปีการศึกษา ",'1.1 บันทึกข้อมูล'!I1-1)</f>
        <v>#VALUE!</v>
      </c>
      <c r="F6" s="394" t="str">
        <f>CONCATENATE("ปีการศึกษา ",'1.1 บันทึกข้อมูล'!I1)</f>
        <v>ปีการศึกษา …....</v>
      </c>
      <c r="G6" s="395"/>
      <c r="H6" s="396"/>
    </row>
    <row r="7" spans="1:11">
      <c r="A7" s="391"/>
      <c r="B7" s="392"/>
      <c r="C7" s="397" t="s">
        <v>27</v>
      </c>
      <c r="D7" s="398" t="str">
        <f>'2.3Report ผลคะแนน 3 ปี(แนวโน้ม)'!I15</f>
        <v>Auto-calculate</v>
      </c>
      <c r="E7" s="398" t="str">
        <f>'2.3Report ผลคะแนน 3 ปี(แนวโน้ม)'!J15</f>
        <v>Auto-calculate</v>
      </c>
      <c r="F7" s="398" t="str">
        <f>'2.3Report ผลคะแนน 3 ปี(แนวโน้ม)'!K15</f>
        <v>Auto-calculate</v>
      </c>
      <c r="G7" s="395"/>
      <c r="H7" s="396"/>
    </row>
    <row r="8" spans="1:11">
      <c r="A8" s="391"/>
      <c r="B8" s="392"/>
      <c r="C8" s="397" t="s">
        <v>26</v>
      </c>
      <c r="D8" s="398" t="str">
        <f>'2.3Report ผลคะแนน 3 ปี(แนวโน้ม)'!I20</f>
        <v>Auto-calculate</v>
      </c>
      <c r="E8" s="398" t="str">
        <f>'2.3Report ผลคะแนน 3 ปี(แนวโน้ม)'!J20</f>
        <v>Auto-calculate</v>
      </c>
      <c r="F8" s="398" t="str">
        <f>'2.3Report ผลคะแนน 3 ปี(แนวโน้ม)'!K20</f>
        <v>Auto-calculate</v>
      </c>
      <c r="G8" s="395"/>
      <c r="H8" s="396"/>
    </row>
    <row r="9" spans="1:11">
      <c r="A9" s="391"/>
      <c r="B9" s="392"/>
      <c r="C9" s="397" t="s">
        <v>28</v>
      </c>
      <c r="D9" s="398" t="str">
        <f>'2.3Report ผลคะแนน 3 ปี(แนวโน้ม)'!I29</f>
        <v>Auto-calculate</v>
      </c>
      <c r="E9" s="398" t="str">
        <f>'2.3Report ผลคะแนน 3 ปี(แนวโน้ม)'!J29</f>
        <v>Auto-calculate</v>
      </c>
      <c r="F9" s="398" t="str">
        <f>'2.3Report ผลคะแนน 3 ปี(แนวโน้ม)'!K29</f>
        <v>Auto-calculate</v>
      </c>
      <c r="G9" s="395"/>
      <c r="H9" s="396"/>
    </row>
    <row r="10" spans="1:11">
      <c r="A10" s="391"/>
      <c r="B10" s="392"/>
      <c r="C10" s="397" t="s">
        <v>29</v>
      </c>
      <c r="D10" s="398" t="str">
        <f>'2.3Report ผลคะแนน 3 ปี(แนวโน้ม)'!I35</f>
        <v>Auto-calculate</v>
      </c>
      <c r="E10" s="398" t="str">
        <f>'2.3Report ผลคะแนน 3 ปี(แนวโน้ม)'!J35</f>
        <v>Auto-calculate</v>
      </c>
      <c r="F10" s="398" t="str">
        <f>'2.3Report ผลคะแนน 3 ปี(แนวโน้ม)'!K35</f>
        <v>Auto-calculate</v>
      </c>
      <c r="G10" s="395"/>
      <c r="H10" s="396"/>
    </row>
    <row r="11" spans="1:11">
      <c r="A11" s="391"/>
      <c r="B11" s="392"/>
      <c r="C11" s="397" t="s">
        <v>30</v>
      </c>
      <c r="D11" s="398" t="str">
        <f>'2.3Report ผลคะแนน 3 ปี(แนวโน้ม)'!I38</f>
        <v>Auto-calculate</v>
      </c>
      <c r="E11" s="398" t="str">
        <f>'2.3Report ผลคะแนน 3 ปี(แนวโน้ม)'!J38</f>
        <v>Auto-calculate</v>
      </c>
      <c r="F11" s="398" t="str">
        <f>'2.3Report ผลคะแนน 3 ปี(แนวโน้ม)'!K38</f>
        <v>Auto-calculate</v>
      </c>
      <c r="G11" s="395"/>
      <c r="H11" s="396"/>
    </row>
    <row r="12" spans="1:11" ht="29.25" customHeight="1">
      <c r="A12" s="391"/>
      <c r="B12" s="392"/>
      <c r="C12" s="399" t="s">
        <v>186</v>
      </c>
      <c r="D12" s="400" t="str">
        <f>'2.3Report ผลคะแนน 3 ปี(แนวโน้ม)'!I39</f>
        <v>Auto-calculate</v>
      </c>
      <c r="E12" s="400" t="str">
        <f>'2.3Report ผลคะแนน 3 ปี(แนวโน้ม)'!J39</f>
        <v>Auto-calculate</v>
      </c>
      <c r="F12" s="400" t="str">
        <f>'2.3Report ผลคะแนน 3 ปี(แนวโน้ม)'!K39</f>
        <v>Auto-calculate</v>
      </c>
      <c r="G12" s="395"/>
      <c r="H12" s="396"/>
    </row>
    <row r="13" spans="1:11">
      <c r="A13" s="391"/>
      <c r="B13" s="392"/>
      <c r="C13" s="392"/>
      <c r="D13" s="392"/>
      <c r="E13" s="392"/>
      <c r="F13" s="395"/>
      <c r="G13" s="395"/>
      <c r="H13" s="396"/>
    </row>
    <row r="14" spans="1:11">
      <c r="A14" s="391"/>
      <c r="B14" s="392"/>
      <c r="C14" s="392"/>
      <c r="D14" s="392"/>
      <c r="E14" s="392"/>
      <c r="F14" s="395"/>
      <c r="G14" s="395"/>
      <c r="H14" s="396"/>
    </row>
    <row r="15" spans="1:11">
      <c r="A15" s="391"/>
      <c r="B15" s="392"/>
      <c r="C15" s="392"/>
      <c r="D15" s="392"/>
      <c r="E15" s="392"/>
      <c r="F15" s="395"/>
      <c r="G15" s="395"/>
      <c r="H15" s="396"/>
    </row>
    <row r="16" spans="1:11">
      <c r="A16" s="391"/>
      <c r="B16" s="392"/>
      <c r="C16" s="392"/>
      <c r="D16" s="392"/>
      <c r="E16" s="392"/>
      <c r="F16" s="395"/>
      <c r="G16" s="395"/>
      <c r="H16" s="396"/>
    </row>
    <row r="17" spans="1:8">
      <c r="A17" s="391"/>
      <c r="B17" s="392"/>
      <c r="C17" s="392"/>
      <c r="D17" s="392"/>
      <c r="E17" s="392"/>
      <c r="F17" s="395"/>
      <c r="G17" s="395"/>
      <c r="H17" s="396"/>
    </row>
    <row r="18" spans="1:8">
      <c r="A18" s="391"/>
      <c r="B18" s="392"/>
      <c r="C18" s="392"/>
      <c r="D18" s="392"/>
      <c r="E18" s="392"/>
      <c r="F18" s="395"/>
      <c r="G18" s="395"/>
      <c r="H18" s="396"/>
    </row>
    <row r="19" spans="1:8">
      <c r="A19" s="391"/>
      <c r="B19" s="392"/>
      <c r="C19" s="392"/>
      <c r="D19" s="392"/>
      <c r="E19" s="392"/>
      <c r="F19" s="395"/>
      <c r="G19" s="395"/>
      <c r="H19" s="396"/>
    </row>
    <row r="20" spans="1:8">
      <c r="A20" s="391"/>
      <c r="B20" s="392"/>
      <c r="C20" s="392"/>
      <c r="D20" s="392"/>
      <c r="E20" s="392"/>
      <c r="F20" s="395"/>
      <c r="G20" s="395"/>
      <c r="H20" s="396"/>
    </row>
    <row r="21" spans="1:8">
      <c r="A21" s="391"/>
      <c r="B21" s="392"/>
      <c r="C21" s="392"/>
      <c r="D21" s="392"/>
      <c r="E21" s="392"/>
      <c r="F21" s="395"/>
      <c r="G21" s="395"/>
      <c r="H21" s="396"/>
    </row>
    <row r="22" spans="1:8">
      <c r="A22" s="391"/>
      <c r="B22" s="392"/>
      <c r="C22" s="392"/>
      <c r="D22" s="392"/>
      <c r="E22" s="392"/>
      <c r="F22" s="395"/>
      <c r="G22" s="395"/>
      <c r="H22" s="396"/>
    </row>
    <row r="23" spans="1:8">
      <c r="A23" s="391"/>
      <c r="B23" s="392"/>
      <c r="C23" s="392"/>
      <c r="D23" s="392"/>
      <c r="E23" s="392"/>
      <c r="F23" s="395"/>
      <c r="G23" s="395"/>
      <c r="H23" s="396"/>
    </row>
    <row r="24" spans="1:8">
      <c r="A24" s="391"/>
      <c r="B24" s="392"/>
      <c r="C24" s="392"/>
      <c r="D24" s="392"/>
      <c r="E24" s="392"/>
      <c r="F24" s="395"/>
      <c r="G24" s="395"/>
      <c r="H24" s="396"/>
    </row>
    <row r="25" spans="1:8">
      <c r="A25" s="391"/>
      <c r="B25" s="392"/>
      <c r="C25" s="392"/>
      <c r="D25" s="392"/>
      <c r="E25" s="392"/>
      <c r="F25" s="395"/>
      <c r="G25" s="395"/>
      <c r="H25" s="396"/>
    </row>
    <row r="26" spans="1:8">
      <c r="A26" s="391"/>
      <c r="B26" s="392"/>
      <c r="C26" s="392"/>
      <c r="D26" s="392"/>
      <c r="E26" s="392"/>
      <c r="F26" s="395"/>
      <c r="G26" s="395"/>
      <c r="H26" s="396"/>
    </row>
    <row r="27" spans="1:8">
      <c r="A27" s="391"/>
      <c r="B27" s="392"/>
      <c r="C27" s="392"/>
      <c r="D27" s="392"/>
      <c r="E27" s="392"/>
      <c r="F27" s="395"/>
      <c r="G27" s="395"/>
      <c r="H27" s="396"/>
    </row>
    <row r="28" spans="1:8">
      <c r="A28" s="391"/>
      <c r="B28" s="392"/>
      <c r="C28" s="392"/>
      <c r="D28" s="392"/>
      <c r="E28" s="392"/>
      <c r="F28" s="395"/>
      <c r="G28" s="395"/>
      <c r="H28" s="396"/>
    </row>
    <row r="29" spans="1:8">
      <c r="A29" s="391"/>
      <c r="B29" s="392"/>
      <c r="C29" s="392"/>
      <c r="D29" s="392"/>
      <c r="E29" s="392"/>
      <c r="F29" s="395"/>
      <c r="G29" s="395"/>
      <c r="H29" s="396"/>
    </row>
    <row r="30" spans="1:8">
      <c r="A30" s="391"/>
      <c r="B30" s="392"/>
      <c r="C30" s="392"/>
      <c r="D30" s="392"/>
      <c r="E30" s="392"/>
      <c r="F30" s="395"/>
      <c r="G30" s="395"/>
      <c r="H30" s="396"/>
    </row>
    <row r="31" spans="1:8">
      <c r="A31" s="391"/>
      <c r="B31" s="392"/>
      <c r="C31" s="392"/>
      <c r="D31" s="392"/>
      <c r="E31" s="392"/>
      <c r="F31" s="395"/>
      <c r="G31" s="395"/>
      <c r="H31" s="396"/>
    </row>
    <row r="32" spans="1:8">
      <c r="A32" s="391"/>
      <c r="B32" s="392"/>
      <c r="C32" s="392"/>
      <c r="D32" s="392"/>
      <c r="E32" s="392"/>
      <c r="F32" s="395"/>
      <c r="G32" s="395"/>
      <c r="H32" s="396"/>
    </row>
    <row r="33" spans="1:8">
      <c r="A33" s="391"/>
      <c r="B33" s="392"/>
      <c r="C33" s="392"/>
      <c r="D33" s="392"/>
      <c r="E33" s="392"/>
      <c r="F33" s="395"/>
      <c r="G33" s="395"/>
      <c r="H33" s="396"/>
    </row>
    <row r="34" spans="1:8">
      <c r="A34" s="391"/>
      <c r="B34" s="392"/>
      <c r="C34" s="392"/>
      <c r="D34" s="392"/>
      <c r="E34" s="392"/>
      <c r="F34" s="395"/>
      <c r="G34" s="395"/>
      <c r="H34" s="396"/>
    </row>
    <row r="35" spans="1:8">
      <c r="A35" s="391"/>
      <c r="B35" s="392"/>
      <c r="C35" s="392"/>
      <c r="D35" s="392"/>
      <c r="E35" s="392"/>
      <c r="F35" s="395"/>
      <c r="G35" s="395"/>
      <c r="H35" s="396"/>
    </row>
    <row r="36" spans="1:8">
      <c r="A36" s="391"/>
      <c r="B36" s="392"/>
      <c r="C36" s="392"/>
      <c r="D36" s="392"/>
      <c r="E36" s="392"/>
      <c r="F36" s="395"/>
      <c r="G36" s="395"/>
      <c r="H36" s="396"/>
    </row>
    <row r="37" spans="1:8">
      <c r="A37" s="391"/>
      <c r="B37" s="392"/>
      <c r="C37" s="392"/>
      <c r="D37" s="392"/>
      <c r="E37" s="392"/>
      <c r="F37" s="395"/>
      <c r="G37" s="395"/>
      <c r="H37" s="396"/>
    </row>
    <row r="38" spans="1:8">
      <c r="A38" s="391"/>
      <c r="B38" s="392"/>
      <c r="C38" s="392"/>
      <c r="D38" s="392"/>
      <c r="E38" s="392"/>
      <c r="F38" s="395"/>
      <c r="G38" s="395"/>
      <c r="H38" s="396"/>
    </row>
    <row r="39" spans="1:8">
      <c r="A39" s="391"/>
      <c r="B39" s="392"/>
      <c r="C39" s="392"/>
      <c r="D39" s="392"/>
      <c r="E39" s="392"/>
      <c r="F39" s="395"/>
      <c r="G39" s="395"/>
      <c r="H39" s="396"/>
    </row>
    <row r="40" spans="1:8">
      <c r="A40" s="391"/>
      <c r="B40" s="392"/>
      <c r="C40" s="392"/>
      <c r="D40" s="392"/>
      <c r="E40" s="392"/>
      <c r="F40" s="395"/>
      <c r="G40" s="395"/>
      <c r="H40" s="396"/>
    </row>
    <row r="41" spans="1:8">
      <c r="A41" s="391"/>
      <c r="B41" s="392"/>
      <c r="C41" s="392"/>
      <c r="D41" s="392"/>
      <c r="E41" s="392"/>
      <c r="F41" s="395"/>
      <c r="G41" s="395"/>
      <c r="H41" s="396"/>
    </row>
    <row r="42" spans="1:8">
      <c r="A42" s="391"/>
      <c r="B42" s="392"/>
      <c r="C42" s="392"/>
      <c r="D42" s="392"/>
      <c r="E42" s="392"/>
      <c r="F42" s="395"/>
      <c r="G42" s="395"/>
      <c r="H42" s="396"/>
    </row>
    <row r="43" spans="1:8">
      <c r="A43" s="391"/>
      <c r="B43" s="392"/>
      <c r="C43" s="392"/>
      <c r="D43" s="392"/>
      <c r="E43" s="392"/>
      <c r="F43" s="395"/>
      <c r="G43" s="395"/>
      <c r="H43" s="396"/>
    </row>
    <row r="44" spans="1:8">
      <c r="A44" s="401"/>
      <c r="B44" s="402"/>
      <c r="C44" s="402"/>
      <c r="D44" s="402"/>
      <c r="E44" s="402"/>
      <c r="F44" s="403"/>
      <c r="G44" s="403"/>
      <c r="H44" s="404"/>
    </row>
  </sheetData>
  <sheetProtection algorithmName="SHA-512" hashValue="UsnvCisg8b+iqcYCmtBdNHMFXrOy7ZNST98I//iAUZ73lmWN5JB4XZ6RRJjEHfO3B09rLILK+Amnk9JBioyXGQ==" saltValue="0521GA5HK4ld10TbNaFE1Q==" spinCount="100000" sheet="1" objects="1" scenarios="1" selectLockedCells="1" selectUnlockedCells="1"/>
  <mergeCells count="2">
    <mergeCell ref="A1:G1"/>
    <mergeCell ref="B5:G5"/>
  </mergeCells>
  <conditionalFormatting sqref="B3">
    <cfRule type="notContainsBlanks" dxfId="0" priority="1">
      <formula>LEN(TRIM(B3))&gt;0</formula>
    </cfRule>
  </conditionalFormatting>
  <pageMargins left="0.7" right="0.7" top="0.75" bottom="0.75" header="0.3" footer="0.3"/>
  <pageSetup paperSize="9" scale="70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F3832-D759-4F68-9F88-D01DF4BF8BF8}">
  <dimension ref="A1:L16"/>
  <sheetViews>
    <sheetView workbookViewId="0">
      <selection activeCell="C26" sqref="C26"/>
    </sheetView>
  </sheetViews>
  <sheetFormatPr defaultRowHeight="14.25"/>
  <cols>
    <col min="1" max="1" width="33.375" bestFit="1" customWidth="1"/>
    <col min="2" max="2" width="6.625" customWidth="1"/>
    <col min="3" max="3" width="81.5" bestFit="1" customWidth="1"/>
    <col min="4" max="4" width="75.5" bestFit="1" customWidth="1"/>
    <col min="5" max="5" width="62.75" bestFit="1" customWidth="1"/>
    <col min="6" max="6" width="75.875" bestFit="1" customWidth="1"/>
    <col min="7" max="7" width="74.5" bestFit="1" customWidth="1"/>
    <col min="8" max="8" width="89" bestFit="1" customWidth="1"/>
    <col min="9" max="9" width="71.5" bestFit="1" customWidth="1"/>
    <col min="10" max="10" width="69.375" bestFit="1" customWidth="1"/>
    <col min="11" max="11" width="67" bestFit="1" customWidth="1"/>
    <col min="12" max="12" width="54.625" bestFit="1" customWidth="1"/>
  </cols>
  <sheetData>
    <row r="1" spans="1:12">
      <c r="A1" s="450" t="s">
        <v>221</v>
      </c>
      <c r="C1" s="450" t="s">
        <v>59</v>
      </c>
      <c r="D1" s="450" t="s">
        <v>222</v>
      </c>
      <c r="E1" s="450" t="s">
        <v>223</v>
      </c>
      <c r="F1" s="450" t="s">
        <v>224</v>
      </c>
      <c r="G1" s="450" t="s">
        <v>225</v>
      </c>
      <c r="H1" s="450" t="s">
        <v>226</v>
      </c>
      <c r="I1" s="450" t="s">
        <v>227</v>
      </c>
      <c r="J1" s="450" t="s">
        <v>228</v>
      </c>
      <c r="K1" s="450" t="s">
        <v>229</v>
      </c>
      <c r="L1" s="450" t="s">
        <v>230</v>
      </c>
    </row>
    <row r="2" spans="1:12">
      <c r="A2" t="s">
        <v>4</v>
      </c>
      <c r="C2" t="s">
        <v>220</v>
      </c>
      <c r="D2" t="s">
        <v>231</v>
      </c>
      <c r="E2" t="s">
        <v>232</v>
      </c>
      <c r="F2" t="s">
        <v>233</v>
      </c>
      <c r="G2" t="s">
        <v>234</v>
      </c>
      <c r="H2" t="s">
        <v>235</v>
      </c>
      <c r="I2" t="s">
        <v>236</v>
      </c>
      <c r="J2" t="s">
        <v>237</v>
      </c>
      <c r="K2" t="s">
        <v>238</v>
      </c>
      <c r="L2" t="s">
        <v>239</v>
      </c>
    </row>
    <row r="3" spans="1:12">
      <c r="A3" t="s">
        <v>59</v>
      </c>
      <c r="C3" t="s">
        <v>240</v>
      </c>
      <c r="D3" t="s">
        <v>241</v>
      </c>
      <c r="F3" t="s">
        <v>242</v>
      </c>
      <c r="G3" t="s">
        <v>243</v>
      </c>
      <c r="H3" t="s">
        <v>244</v>
      </c>
      <c r="I3" t="s">
        <v>245</v>
      </c>
      <c r="J3" t="s">
        <v>246</v>
      </c>
      <c r="K3" t="s">
        <v>247</v>
      </c>
      <c r="L3" t="s">
        <v>248</v>
      </c>
    </row>
    <row r="4" spans="1:12">
      <c r="A4" t="s">
        <v>222</v>
      </c>
      <c r="C4" t="s">
        <v>249</v>
      </c>
      <c r="D4" t="s">
        <v>250</v>
      </c>
      <c r="F4" t="s">
        <v>251</v>
      </c>
      <c r="G4" t="s">
        <v>252</v>
      </c>
      <c r="H4" t="s">
        <v>253</v>
      </c>
      <c r="I4" t="s">
        <v>254</v>
      </c>
      <c r="J4" t="s">
        <v>255</v>
      </c>
      <c r="K4" t="s">
        <v>256</v>
      </c>
    </row>
    <row r="5" spans="1:12">
      <c r="A5" t="s">
        <v>223</v>
      </c>
      <c r="C5" t="s">
        <v>257</v>
      </c>
      <c r="D5" t="s">
        <v>258</v>
      </c>
      <c r="F5" t="s">
        <v>259</v>
      </c>
      <c r="G5" t="s">
        <v>260</v>
      </c>
      <c r="H5" t="s">
        <v>261</v>
      </c>
      <c r="J5" t="s">
        <v>262</v>
      </c>
    </row>
    <row r="6" spans="1:12">
      <c r="A6" t="s">
        <v>224</v>
      </c>
      <c r="C6" t="s">
        <v>263</v>
      </c>
      <c r="D6" t="s">
        <v>264</v>
      </c>
      <c r="F6" t="s">
        <v>265</v>
      </c>
      <c r="H6" t="s">
        <v>266</v>
      </c>
      <c r="J6" t="s">
        <v>267</v>
      </c>
    </row>
    <row r="7" spans="1:12">
      <c r="A7" t="s">
        <v>225</v>
      </c>
      <c r="C7" t="s">
        <v>268</v>
      </c>
      <c r="D7" t="s">
        <v>269</v>
      </c>
      <c r="F7" t="s">
        <v>270</v>
      </c>
      <c r="H7" t="s">
        <v>271</v>
      </c>
    </row>
    <row r="8" spans="1:12">
      <c r="A8" t="s">
        <v>226</v>
      </c>
      <c r="C8" t="s">
        <v>272</v>
      </c>
      <c r="D8" t="s">
        <v>273</v>
      </c>
      <c r="F8" t="s">
        <v>274</v>
      </c>
      <c r="H8" t="s">
        <v>275</v>
      </c>
    </row>
    <row r="9" spans="1:12">
      <c r="A9" t="s">
        <v>227</v>
      </c>
      <c r="C9" t="s">
        <v>276</v>
      </c>
      <c r="D9" t="s">
        <v>277</v>
      </c>
      <c r="F9" t="s">
        <v>278</v>
      </c>
      <c r="H9" t="s">
        <v>279</v>
      </c>
    </row>
    <row r="10" spans="1:12">
      <c r="A10" t="s">
        <v>228</v>
      </c>
      <c r="D10" t="s">
        <v>280</v>
      </c>
      <c r="F10" t="s">
        <v>281</v>
      </c>
      <c r="H10" t="s">
        <v>282</v>
      </c>
    </row>
    <row r="11" spans="1:12">
      <c r="A11" t="s">
        <v>229</v>
      </c>
      <c r="F11" t="s">
        <v>283</v>
      </c>
      <c r="H11" t="s">
        <v>284</v>
      </c>
    </row>
    <row r="12" spans="1:12">
      <c r="A12" t="s">
        <v>230</v>
      </c>
      <c r="H12" t="s">
        <v>285</v>
      </c>
    </row>
    <row r="13" spans="1:12">
      <c r="H13" t="s">
        <v>286</v>
      </c>
    </row>
    <row r="14" spans="1:12">
      <c r="H14" t="s">
        <v>287</v>
      </c>
    </row>
    <row r="15" spans="1:12">
      <c r="H15" t="s">
        <v>288</v>
      </c>
    </row>
    <row r="16" spans="1:12">
      <c r="C16" s="451"/>
      <c r="H16" t="s">
        <v>289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rgb="FF00B050"/>
    <pageSetUpPr fitToPage="1"/>
  </sheetPr>
  <dimension ref="A1:K36"/>
  <sheetViews>
    <sheetView zoomScale="115" zoomScaleNormal="115" workbookViewId="0">
      <selection activeCell="D6" sqref="D6"/>
    </sheetView>
  </sheetViews>
  <sheetFormatPr defaultColWidth="9" defaultRowHeight="18"/>
  <cols>
    <col min="1" max="1" width="46.875" style="2" customWidth="1"/>
    <col min="2" max="2" width="14.625" style="49" customWidth="1"/>
    <col min="3" max="3" width="14.125" style="10" customWidth="1"/>
    <col min="4" max="4" width="15.25" style="1" customWidth="1"/>
    <col min="5" max="9" width="9" style="3"/>
    <col min="10" max="16384" width="9" style="1"/>
  </cols>
  <sheetData>
    <row r="1" spans="1:11" ht="20.25">
      <c r="A1" s="620" t="s">
        <v>100</v>
      </c>
      <c r="B1" s="620"/>
      <c r="C1" s="620"/>
      <c r="D1" s="620"/>
    </row>
    <row r="2" spans="1:11" ht="60.75">
      <c r="A2" s="31" t="s">
        <v>74</v>
      </c>
      <c r="B2" s="31"/>
      <c r="C2" s="23"/>
      <c r="D2" s="23"/>
    </row>
    <row r="3" spans="1:11" ht="23.25" customHeight="1">
      <c r="A3" s="30" t="s">
        <v>75</v>
      </c>
      <c r="B3" s="50" t="s">
        <v>76</v>
      </c>
      <c r="C3" s="1"/>
      <c r="D3" s="30"/>
      <c r="E3" s="17"/>
      <c r="F3" s="17"/>
      <c r="G3" s="17"/>
      <c r="H3" s="17"/>
      <c r="I3" s="17"/>
      <c r="J3" s="18"/>
      <c r="K3" s="18"/>
    </row>
    <row r="4" spans="1:11" ht="23.25" customHeight="1">
      <c r="A4" s="32" t="s">
        <v>69</v>
      </c>
      <c r="B4" s="41"/>
      <c r="C4" s="26" t="s">
        <v>1</v>
      </c>
      <c r="D4" s="27" t="s">
        <v>2</v>
      </c>
      <c r="E4" s="17"/>
      <c r="F4" s="17"/>
      <c r="G4" s="17"/>
      <c r="H4" s="17"/>
      <c r="I4" s="17"/>
      <c r="J4" s="18"/>
      <c r="K4" s="18"/>
    </row>
    <row r="5" spans="1:11" s="5" customFormat="1" ht="21.95" customHeight="1">
      <c r="A5" s="56" t="s">
        <v>0</v>
      </c>
      <c r="B5" s="57"/>
      <c r="C5" s="58"/>
      <c r="D5" s="59"/>
      <c r="E5" s="14"/>
      <c r="F5" s="14"/>
      <c r="G5" s="13" t="s">
        <v>44</v>
      </c>
      <c r="H5" s="13"/>
      <c r="I5" s="14"/>
      <c r="J5" s="16"/>
      <c r="K5" s="16"/>
    </row>
    <row r="6" spans="1:11" s="5" customFormat="1" ht="24.95" customHeight="1">
      <c r="A6" s="33" t="s">
        <v>42</v>
      </c>
      <c r="B6" s="42"/>
      <c r="C6" s="20"/>
      <c r="D6" s="22" t="s">
        <v>50</v>
      </c>
      <c r="E6" s="14"/>
      <c r="F6" s="14"/>
      <c r="G6" s="13" t="s">
        <v>43</v>
      </c>
      <c r="H6" s="13"/>
      <c r="I6" s="14"/>
      <c r="J6" s="16"/>
      <c r="K6" s="16"/>
    </row>
    <row r="7" spans="1:11" s="5" customFormat="1" ht="21.95" customHeight="1">
      <c r="A7" s="56" t="s">
        <v>3</v>
      </c>
      <c r="B7" s="57"/>
      <c r="C7" s="58"/>
      <c r="D7" s="55"/>
      <c r="E7" s="14"/>
      <c r="F7" s="14"/>
      <c r="G7" s="14"/>
      <c r="H7" s="14"/>
      <c r="I7" s="14"/>
      <c r="J7" s="16"/>
      <c r="K7" s="16"/>
    </row>
    <row r="8" spans="1:11" s="5" customFormat="1" ht="24.95" customHeight="1">
      <c r="A8" s="34" t="s">
        <v>41</v>
      </c>
      <c r="B8" s="43"/>
      <c r="C8" s="15"/>
      <c r="D8" s="8"/>
      <c r="E8" s="14"/>
      <c r="F8" s="14"/>
      <c r="G8" s="14"/>
      <c r="H8" s="14"/>
      <c r="I8" s="14"/>
      <c r="J8" s="16"/>
      <c r="K8" s="16"/>
    </row>
    <row r="9" spans="1:11" s="5" customFormat="1" ht="35.25" customHeight="1">
      <c r="A9" s="34" t="s">
        <v>48</v>
      </c>
      <c r="B9" s="43"/>
      <c r="C9" s="15"/>
      <c r="D9" s="12" t="s">
        <v>72</v>
      </c>
      <c r="E9" s="14"/>
      <c r="F9" s="14"/>
      <c r="G9" s="14"/>
      <c r="H9" s="14"/>
      <c r="I9" s="14"/>
      <c r="J9" s="16"/>
      <c r="K9" s="16"/>
    </row>
    <row r="10" spans="1:11" s="5" customFormat="1" ht="35.1" customHeight="1">
      <c r="A10" s="35" t="s">
        <v>49</v>
      </c>
      <c r="B10" s="44"/>
      <c r="C10" s="15"/>
      <c r="D10" s="12" t="s">
        <v>71</v>
      </c>
      <c r="E10" s="14"/>
      <c r="F10" s="14"/>
      <c r="G10" s="25"/>
      <c r="H10" s="14"/>
      <c r="I10" s="14"/>
      <c r="J10" s="16"/>
      <c r="K10" s="16"/>
    </row>
    <row r="11" spans="1:11" s="5" customFormat="1" ht="21.95" customHeight="1">
      <c r="A11" s="36" t="s">
        <v>5</v>
      </c>
      <c r="B11" s="45"/>
      <c r="C11" s="19"/>
      <c r="D11" s="7"/>
      <c r="E11" s="14"/>
      <c r="F11" s="14"/>
      <c r="G11" s="14"/>
      <c r="H11" s="14"/>
      <c r="I11" s="14"/>
      <c r="J11" s="16"/>
      <c r="K11" s="16"/>
    </row>
    <row r="12" spans="1:11" s="5" customFormat="1" ht="21.95" customHeight="1">
      <c r="A12" s="56" t="s">
        <v>47</v>
      </c>
      <c r="B12" s="57"/>
      <c r="C12" s="58"/>
      <c r="D12" s="55"/>
      <c r="E12" s="14"/>
      <c r="F12" s="14"/>
      <c r="G12" s="14"/>
      <c r="H12" s="14"/>
      <c r="I12" s="14"/>
      <c r="J12" s="16"/>
      <c r="K12" s="16"/>
    </row>
    <row r="13" spans="1:11" s="5" customFormat="1" ht="24.95" customHeight="1">
      <c r="A13" s="33" t="s">
        <v>40</v>
      </c>
      <c r="B13" s="43"/>
      <c r="C13" s="15"/>
      <c r="D13" s="9"/>
      <c r="E13" s="14"/>
      <c r="F13" s="14"/>
      <c r="G13" s="14"/>
      <c r="H13" s="14"/>
      <c r="I13" s="14"/>
      <c r="J13" s="16"/>
      <c r="K13" s="16"/>
    </row>
    <row r="14" spans="1:11" s="5" customFormat="1" ht="24.95" customHeight="1">
      <c r="A14" s="33" t="s">
        <v>39</v>
      </c>
      <c r="B14" s="43"/>
      <c r="C14" s="15"/>
      <c r="D14" s="9"/>
      <c r="E14" s="14"/>
      <c r="F14" s="14"/>
      <c r="G14" s="14"/>
      <c r="H14" s="14"/>
      <c r="I14" s="14"/>
      <c r="J14" s="16"/>
      <c r="K14" s="16"/>
    </row>
    <row r="15" spans="1:11" s="5" customFormat="1" ht="24.95" customHeight="1">
      <c r="A15" s="33" t="s">
        <v>38</v>
      </c>
      <c r="B15" s="43"/>
      <c r="C15" s="15"/>
      <c r="D15" s="9"/>
      <c r="E15" s="14"/>
      <c r="F15" s="14"/>
      <c r="G15" s="14"/>
      <c r="H15" s="14"/>
      <c r="I15" s="14"/>
      <c r="J15" s="16"/>
      <c r="K15" s="16"/>
    </row>
    <row r="16" spans="1:11" s="5" customFormat="1" ht="21.95" customHeight="1">
      <c r="A16" s="36" t="s">
        <v>6</v>
      </c>
      <c r="B16" s="45"/>
      <c r="C16" s="19"/>
      <c r="D16" s="7"/>
      <c r="E16" s="14"/>
      <c r="F16" s="14"/>
      <c r="G16" s="14"/>
      <c r="H16" s="14"/>
      <c r="I16" s="14"/>
      <c r="J16" s="16"/>
      <c r="K16" s="16"/>
    </row>
    <row r="17" spans="1:11" s="5" customFormat="1" ht="21.95" customHeight="1">
      <c r="A17" s="56" t="s">
        <v>25</v>
      </c>
      <c r="B17" s="57"/>
      <c r="C17" s="58"/>
      <c r="D17" s="55"/>
      <c r="E17" s="14"/>
      <c r="F17" s="14"/>
      <c r="G17" s="14"/>
      <c r="H17" s="14"/>
      <c r="I17" s="14"/>
      <c r="J17" s="16"/>
      <c r="K17" s="16"/>
    </row>
    <row r="18" spans="1:11" s="5" customFormat="1" ht="24.95" customHeight="1">
      <c r="A18" s="33" t="s">
        <v>37</v>
      </c>
      <c r="B18" s="43"/>
      <c r="C18" s="15"/>
      <c r="D18" s="6"/>
      <c r="E18" s="14"/>
      <c r="F18" s="14"/>
      <c r="G18" s="14"/>
      <c r="H18" s="14"/>
      <c r="I18" s="14"/>
      <c r="J18" s="16"/>
      <c r="K18" s="16"/>
    </row>
    <row r="19" spans="1:11" s="5" customFormat="1" ht="24.95" customHeight="1">
      <c r="A19" s="33" t="s">
        <v>36</v>
      </c>
      <c r="B19" s="43"/>
      <c r="C19" s="11"/>
      <c r="D19" s="9"/>
      <c r="E19" s="14"/>
      <c r="F19" s="14"/>
      <c r="G19" s="14"/>
      <c r="H19" s="14"/>
      <c r="I19" s="14"/>
      <c r="J19" s="16"/>
      <c r="K19" s="16"/>
    </row>
    <row r="20" spans="1:11" s="5" customFormat="1" ht="24.95" customHeight="1">
      <c r="A20" s="37" t="s">
        <v>46</v>
      </c>
      <c r="B20" s="46"/>
      <c r="C20" s="15"/>
      <c r="D20" s="24"/>
      <c r="E20" s="14"/>
      <c r="F20" s="14"/>
      <c r="G20" s="14"/>
      <c r="H20" s="14"/>
      <c r="I20" s="14"/>
      <c r="J20" s="16"/>
    </row>
    <row r="21" spans="1:11" s="5" customFormat="1" ht="24.95" customHeight="1">
      <c r="A21" s="37" t="s">
        <v>24</v>
      </c>
      <c r="B21" s="46"/>
      <c r="C21" s="15"/>
      <c r="D21" s="24"/>
      <c r="E21" s="14"/>
      <c r="F21" s="14"/>
      <c r="G21" s="14"/>
      <c r="H21" s="14"/>
      <c r="I21" s="14"/>
      <c r="J21" s="16"/>
    </row>
    <row r="22" spans="1:11" s="5" customFormat="1" ht="24.95" customHeight="1">
      <c r="A22" s="37" t="s">
        <v>45</v>
      </c>
      <c r="B22" s="46"/>
      <c r="C22" s="15"/>
      <c r="D22" s="24"/>
      <c r="E22" s="14"/>
      <c r="F22" s="14"/>
      <c r="G22" s="14"/>
      <c r="H22" s="14"/>
      <c r="I22" s="14"/>
      <c r="J22" s="16"/>
    </row>
    <row r="23" spans="1:11" s="5" customFormat="1" ht="40.5" customHeight="1">
      <c r="A23" s="38" t="s">
        <v>73</v>
      </c>
      <c r="B23" s="47"/>
      <c r="C23" s="15"/>
      <c r="D23" s="60" t="s">
        <v>70</v>
      </c>
      <c r="E23" s="4"/>
      <c r="F23" s="4"/>
      <c r="G23" s="4"/>
      <c r="H23" s="4"/>
      <c r="I23" s="4"/>
    </row>
    <row r="24" spans="1:11" s="5" customFormat="1" ht="24.95" customHeight="1">
      <c r="A24" s="33" t="s">
        <v>35</v>
      </c>
      <c r="B24" s="43"/>
      <c r="C24" s="15"/>
      <c r="D24" s="9"/>
      <c r="E24" s="4"/>
      <c r="F24" s="4"/>
      <c r="G24" s="4"/>
      <c r="H24" s="4"/>
      <c r="I24" s="4"/>
    </row>
    <row r="25" spans="1:11" s="5" customFormat="1" ht="21.95" customHeight="1">
      <c r="A25" s="36" t="s">
        <v>7</v>
      </c>
      <c r="B25" s="45"/>
      <c r="C25" s="19"/>
      <c r="D25" s="7"/>
      <c r="E25" s="4"/>
      <c r="F25" s="4"/>
      <c r="G25" s="4"/>
      <c r="H25" s="4"/>
      <c r="I25" s="4"/>
    </row>
    <row r="26" spans="1:11" s="5" customFormat="1" ht="21.95" customHeight="1">
      <c r="A26" s="56" t="s">
        <v>8</v>
      </c>
      <c r="B26" s="57"/>
      <c r="C26" s="58"/>
      <c r="D26" s="55"/>
      <c r="E26" s="4"/>
      <c r="F26" s="4"/>
      <c r="G26" s="4"/>
      <c r="H26" s="4"/>
      <c r="I26" s="4"/>
    </row>
    <row r="27" spans="1:11" s="5" customFormat="1" ht="24.95" customHeight="1">
      <c r="A27" s="33" t="s">
        <v>34</v>
      </c>
      <c r="B27" s="43"/>
      <c r="C27" s="15"/>
      <c r="D27" s="9"/>
      <c r="E27" s="4"/>
      <c r="F27" s="4"/>
      <c r="G27" s="4"/>
      <c r="H27" s="4"/>
      <c r="I27" s="4"/>
    </row>
    <row r="28" spans="1:11" s="5" customFormat="1" ht="24.95" customHeight="1">
      <c r="A28" s="33" t="s">
        <v>33</v>
      </c>
      <c r="B28" s="43"/>
      <c r="C28" s="15"/>
      <c r="D28" s="9"/>
      <c r="E28" s="4"/>
      <c r="F28" s="4"/>
      <c r="G28" s="4"/>
      <c r="H28" s="4"/>
      <c r="I28" s="4"/>
    </row>
    <row r="29" spans="1:11" s="5" customFormat="1" ht="24.95" customHeight="1">
      <c r="A29" s="33" t="s">
        <v>32</v>
      </c>
      <c r="B29" s="43"/>
      <c r="C29" s="15"/>
      <c r="D29" s="9"/>
      <c r="E29" s="4"/>
      <c r="F29" s="4"/>
      <c r="G29" s="4"/>
      <c r="H29" s="4"/>
      <c r="I29" s="4"/>
    </row>
    <row r="30" spans="1:11" s="5" customFormat="1" ht="24.95" customHeight="1">
      <c r="A30" s="39" t="s">
        <v>31</v>
      </c>
      <c r="B30" s="44"/>
      <c r="C30" s="15"/>
      <c r="D30" s="9"/>
      <c r="E30" s="4"/>
      <c r="F30" s="4"/>
      <c r="G30" s="4"/>
      <c r="H30" s="4"/>
      <c r="I30" s="4"/>
    </row>
    <row r="31" spans="1:11" s="5" customFormat="1" ht="21.95" customHeight="1">
      <c r="A31" s="36" t="s">
        <v>9</v>
      </c>
      <c r="B31" s="45"/>
      <c r="C31" s="19"/>
      <c r="D31" s="7"/>
      <c r="E31" s="4"/>
      <c r="F31" s="4"/>
      <c r="G31" s="4"/>
      <c r="H31" s="4"/>
      <c r="I31" s="4"/>
    </row>
    <row r="32" spans="1:11" s="5" customFormat="1" ht="21.95" customHeight="1">
      <c r="A32" s="56" t="s">
        <v>10</v>
      </c>
      <c r="B32" s="57"/>
      <c r="C32" s="58"/>
      <c r="D32" s="55"/>
      <c r="E32" s="4"/>
      <c r="F32" s="4"/>
      <c r="G32" s="4"/>
      <c r="H32" s="4"/>
      <c r="I32" s="4"/>
    </row>
    <row r="33" spans="1:9" s="5" customFormat="1" ht="24.95" customHeight="1">
      <c r="A33" s="33" t="s">
        <v>11</v>
      </c>
      <c r="B33" s="43"/>
      <c r="C33" s="15"/>
      <c r="D33" s="9"/>
      <c r="E33" s="4"/>
      <c r="F33" s="4"/>
      <c r="G33" s="4"/>
      <c r="H33" s="4"/>
      <c r="I33" s="4"/>
    </row>
    <row r="34" spans="1:9" s="5" customFormat="1" ht="21.95" customHeight="1" thickBot="1">
      <c r="A34" s="40" t="s">
        <v>12</v>
      </c>
      <c r="B34" s="48"/>
      <c r="C34" s="28"/>
      <c r="D34" s="29"/>
      <c r="E34" s="4"/>
      <c r="F34" s="4"/>
      <c r="G34" s="4"/>
      <c r="H34" s="4"/>
      <c r="I34" s="4"/>
    </row>
    <row r="35" spans="1:9" s="5" customFormat="1" ht="21.95" customHeight="1" thickBot="1">
      <c r="A35" s="51" t="s">
        <v>13</v>
      </c>
      <c r="B35" s="52"/>
      <c r="C35" s="53"/>
      <c r="D35" s="54"/>
      <c r="E35" s="4"/>
      <c r="F35" s="4"/>
      <c r="G35" s="4"/>
      <c r="H35" s="4"/>
      <c r="I35" s="4"/>
    </row>
    <row r="36" spans="1:9">
      <c r="F36" s="21"/>
      <c r="G36" s="21"/>
    </row>
  </sheetData>
  <mergeCells count="1">
    <mergeCell ref="A1:D1"/>
  </mergeCells>
  <dataValidations disablePrompts="1" count="1">
    <dataValidation type="list" allowBlank="1" showInputMessage="1" showErrorMessage="1" sqref="G7" xr:uid="{00000000-0002-0000-0700-000000000000}">
      <formula1>$G$5:$G$6</formula1>
    </dataValidation>
  </dataValidations>
  <pageMargins left="0.6" right="0.47" top="0.37" bottom="0.56000000000000005" header="0.21" footer="0.17"/>
  <pageSetup paperSize="9" scale="89" orientation="portrait" r:id="rId1"/>
  <headerFooter>
    <oddFooter>&amp;L&amp;G    มหาวิทยาลัยเทคโนโลยีราชมงคลพระนคร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36</vt:i4>
      </vt:variant>
    </vt:vector>
  </HeadingPairs>
  <TitlesOfParts>
    <vt:vector size="47" baseType="lpstr">
      <vt:lpstr>เมนูหลัก</vt:lpstr>
      <vt:lpstr>1.1 บันทึกข้อมูล</vt:lpstr>
      <vt:lpstr>1.2 บันทึกข้อมูล 2 ปี ย้อนหลัง</vt:lpstr>
      <vt:lpstr>2.1 Report คะแนนระดับหลักสูตร</vt:lpstr>
      <vt:lpstr>2.2 Report - ตารางคะแนน IPO</vt:lpstr>
      <vt:lpstr>2.3Report ผลคะแนน 3 ปี(แนวโน้ม)</vt:lpstr>
      <vt:lpstr>2.4 Report-กราฟ 3 ปี (แนวโน้ม)</vt:lpstr>
      <vt:lpstr>DataValidation</vt:lpstr>
      <vt:lpstr>ผลคะแนนระดับหลักสูตร(ไม่ผูกสูตร</vt:lpstr>
      <vt:lpstr>หมวด 1-2</vt:lpstr>
      <vt:lpstr>หมวด3-4-5</vt:lpstr>
      <vt:lpstr>_10_คณะ</vt:lpstr>
      <vt:lpstr>aaa</vt:lpstr>
      <vt:lpstr>'1.1 บันทึกข้อมูล'!Print_Area</vt:lpstr>
      <vt:lpstr>'1.2 บันทึกข้อมูล 2 ปี ย้อนหลัง'!Print_Area</vt:lpstr>
      <vt:lpstr>'2.1 Report คะแนนระดับหลักสูตร'!Print_Area</vt:lpstr>
      <vt:lpstr>'2.2 Report - ตารางคะแนน IPO'!Print_Area</vt:lpstr>
      <vt:lpstr>'2.3Report ผลคะแนน 3 ปี(แนวโน้ม)'!Print_Area</vt:lpstr>
      <vt:lpstr>'2.4 Report-กราฟ 3 ปี (แนวโน้ม)'!Print_Area</vt:lpstr>
      <vt:lpstr>'ผลคะแนนระดับหลักสูตร(ไม่ผูกสูตร'!Print_Area</vt:lpstr>
      <vt:lpstr>เมนูหลัก!Print_Area</vt:lpstr>
      <vt:lpstr>'1.1 บันทึกข้อมูล'!Print_Titles</vt:lpstr>
      <vt:lpstr>rubic_score</vt:lpstr>
      <vt:lpstr>'1.1 บันทึกข้อมูล'!คณะ</vt:lpstr>
      <vt:lpstr>'1.2 บันทึกข้อมูล 2 ปี ย้อนหลัง'!คณะ</vt:lpstr>
      <vt:lpstr>'2.3Report ผลคะแนน 3 ปี(แนวโน้ม)'!คณะ</vt:lpstr>
      <vt:lpstr>คณะ</vt:lpstr>
      <vt:lpstr>คณะเทคโนโลยีคหกรรมศาสตร์</vt:lpstr>
      <vt:lpstr>คณะเทคโนโลยีสื่อสารมวลชน</vt:lpstr>
      <vt:lpstr>คณะบริหารธุรกิจ</vt:lpstr>
      <vt:lpstr>คณะวิทยาศาสตร์และเทคโนโลยี</vt:lpstr>
      <vt:lpstr>คณะวิศวกรรมศาสตร์</vt:lpstr>
      <vt:lpstr>คณะศิลปศาสตร์</vt:lpstr>
      <vt:lpstr>คณะสถาปัตยกรรมศาสตร์และการออกแบบ</vt:lpstr>
      <vt:lpstr>คณะอุตสาหกรรมสิ่งทอและออกแบบแฟชั่น</vt:lpstr>
      <vt:lpstr>'1.2 บันทึกข้อมูล 2 ปี ย้อนหลัง'!ครุศาสตร์อุตสาหกรรม</vt:lpstr>
      <vt:lpstr>'2.3Report ผลคะแนน 3 ปี(แนวโน้ม)'!ครุศาสตร์อุตสาหกรรม</vt:lpstr>
      <vt:lpstr>ครุศาสตร์อุตสาหกรรม</vt:lpstr>
      <vt:lpstr>'1.1 บันทึกข้อมูล'!เทคโนโลยีคหกรรมศาสตร์</vt:lpstr>
      <vt:lpstr>'1.2 บันทึกข้อมูล 2 ปี ย้อนหลัง'!เทคโนโลยีคหกรรมศาสตร์</vt:lpstr>
      <vt:lpstr>'2.3Report ผลคะแนน 3 ปี(แนวโน้ม)'!เทคโนโลยีคหกรรมศาสตร์</vt:lpstr>
      <vt:lpstr>เทคโนโลยีคหกรรมศาสตร์</vt:lpstr>
      <vt:lpstr>'1.1 บันทึกข้อมูล'!เทคโนโลยีสื่อสารมวลชน</vt:lpstr>
      <vt:lpstr>'1.2 บันทึกข้อมูล 2 ปี ย้อนหลัง'!เทคโนโลยีสื่อสารมวลชน</vt:lpstr>
      <vt:lpstr>'2.3Report ผลคะแนน 3 ปี(แนวโน้ม)'!เทคโนโลยีสื่อสารมวลชน</vt:lpstr>
      <vt:lpstr>เทคโนโลยีสื่อสารมวลชน</vt:lpstr>
      <vt:lpstr>วิทยาลัยการบริหารแห่งรัฐ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dc:description>Version 6_x000d_
1. ตัวชี้วัด 2.2 ป.ตรี - เพิ่มตารางกรอกข้อมูลภาวะมีงานทำให้ตรงเล่ม มคอ.7_x000d_
2.  ตัวชี้วัด 2.2 ป.โท - แก้ไข sum ผลงานฯ บัณฑิต_x000d_
3.  ตัวชี้วัด 2.2 ป.เอก - แก้ไขคำผิด ป.โท เป็น ป.เอก_x000d_
4. Sheet บันทึก 2ปีย้อนหลัง เพิ่ม ตัวเลือกผ่านที่หายไป_x000d_
5. Sheet IPO แก้ไข คำนวณ Average เกิน</dc:description>
  <cp:lastModifiedBy>LENOVO_PC</cp:lastModifiedBy>
  <cp:lastPrinted>2022-04-19T10:10:50Z</cp:lastPrinted>
  <dcterms:created xsi:type="dcterms:W3CDTF">2015-09-09T08:34:32Z</dcterms:created>
  <dcterms:modified xsi:type="dcterms:W3CDTF">2022-04-21T07:33:33Z</dcterms:modified>
</cp:coreProperties>
</file>